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sar_delpozo\CBC\CBC_area_consultoria\LB_CIES_Apurimac\productos\"/>
    </mc:Choice>
  </mc:AlternateContent>
  <bookViews>
    <workbookView xWindow="0" yWindow="0" windowWidth="28800" windowHeight="12435"/>
  </bookViews>
  <sheets>
    <sheet name="Finura de fibra MDO" sheetId="1" r:id="rId1"/>
    <sheet name="Graficos" sheetId="5" r:id="rId2"/>
  </sheets>
  <calcPr calcId="152511"/>
</workbook>
</file>

<file path=xl/calcChain.xml><?xml version="1.0" encoding="utf-8"?>
<calcChain xmlns="http://schemas.openxmlformats.org/spreadsheetml/2006/main">
  <c r="R39" i="1" l="1"/>
  <c r="R38" i="1"/>
  <c r="O43" i="5"/>
  <c r="O37" i="5"/>
  <c r="O31" i="5"/>
  <c r="O32" i="5"/>
  <c r="O33" i="5"/>
  <c r="O34" i="5"/>
  <c r="O35" i="5"/>
  <c r="O36" i="5"/>
  <c r="O38" i="5"/>
  <c r="O39" i="5"/>
  <c r="O40" i="5"/>
  <c r="O41" i="5"/>
  <c r="O42" i="5"/>
  <c r="N32" i="5"/>
  <c r="N33" i="5"/>
  <c r="N34" i="5"/>
  <c r="N35" i="5"/>
  <c r="N36" i="5"/>
  <c r="N37" i="5"/>
  <c r="N38" i="5"/>
  <c r="N39" i="5"/>
  <c r="N40" i="5"/>
  <c r="N41" i="5"/>
  <c r="N42" i="5"/>
  <c r="N43" i="5"/>
  <c r="N31" i="5"/>
  <c r="M43" i="5"/>
  <c r="M42" i="5"/>
  <c r="K43" i="5"/>
  <c r="K42" i="5"/>
  <c r="G38" i="5"/>
  <c r="E37" i="5"/>
  <c r="E38" i="5" s="1"/>
  <c r="G32" i="5"/>
  <c r="G33" i="5" s="1"/>
  <c r="F32" i="5"/>
  <c r="F33" i="5" s="1"/>
  <c r="E32" i="5"/>
  <c r="E33" i="5"/>
  <c r="D32" i="5"/>
  <c r="D33" i="5"/>
  <c r="C32" i="5"/>
  <c r="C33" i="5" s="1"/>
  <c r="C27" i="5"/>
  <c r="C26" i="5"/>
  <c r="G23" i="5"/>
  <c r="C23" i="5"/>
  <c r="C22" i="5"/>
  <c r="G18" i="5"/>
  <c r="G19" i="5" s="1"/>
  <c r="E18" i="5"/>
  <c r="E19" i="5" s="1"/>
  <c r="D19" i="5"/>
  <c r="D18" i="5"/>
  <c r="C19" i="5"/>
  <c r="C18" i="5"/>
  <c r="D12" i="5"/>
  <c r="K39" i="1"/>
  <c r="K38" i="1"/>
  <c r="D39" i="1"/>
  <c r="D38" i="1"/>
  <c r="L42" i="5"/>
  <c r="L43" i="5" s="1"/>
  <c r="H22" i="5"/>
  <c r="H23" i="5" s="1"/>
  <c r="G22" i="5"/>
  <c r="F23" i="5"/>
  <c r="F22" i="5"/>
  <c r="E22" i="5"/>
  <c r="E23" i="5" s="1"/>
  <c r="D22" i="5"/>
  <c r="D23" i="5" s="1"/>
  <c r="H18" i="5"/>
  <c r="H19" i="5" s="1"/>
  <c r="F19" i="5"/>
  <c r="F18" i="5"/>
  <c r="E11" i="5"/>
  <c r="E12" i="5" s="1"/>
  <c r="C11" i="5"/>
  <c r="C12" i="5" s="1"/>
  <c r="H49" i="5"/>
  <c r="H50" i="5" s="1"/>
  <c r="G49" i="5"/>
  <c r="G50" i="5" s="1"/>
  <c r="F49" i="5"/>
  <c r="F50" i="5" s="1"/>
  <c r="E49" i="5"/>
  <c r="E50" i="5" s="1"/>
  <c r="D49" i="5"/>
  <c r="D50" i="5" s="1"/>
  <c r="C49" i="5"/>
  <c r="C50" i="5" s="1"/>
  <c r="H37" i="5"/>
  <c r="H38" i="5" s="1"/>
  <c r="G37" i="5"/>
  <c r="F37" i="5"/>
  <c r="F38" i="5" s="1"/>
  <c r="D37" i="5"/>
  <c r="D38" i="5" s="1"/>
  <c r="C37" i="5"/>
  <c r="C38" i="5" s="1"/>
  <c r="H41" i="5"/>
  <c r="H42" i="5" s="1"/>
  <c r="G41" i="5"/>
  <c r="G42" i="5" s="1"/>
  <c r="D41" i="5"/>
  <c r="D42" i="5" s="1"/>
  <c r="C41" i="5"/>
  <c r="C42" i="5" s="1"/>
  <c r="H45" i="5"/>
  <c r="H46" i="5" s="1"/>
  <c r="G45" i="5"/>
  <c r="G46" i="5" s="1"/>
  <c r="F45" i="5"/>
  <c r="F46" i="5" s="1"/>
  <c r="E45" i="5"/>
  <c r="E46" i="5" s="1"/>
  <c r="D45" i="5"/>
  <c r="D46" i="5" s="1"/>
  <c r="C45" i="5"/>
  <c r="C46" i="5" s="1"/>
  <c r="H57" i="5"/>
  <c r="H58" i="5" s="1"/>
  <c r="G57" i="5"/>
  <c r="G58" i="5" s="1"/>
  <c r="F57" i="5"/>
  <c r="F58" i="5" s="1"/>
  <c r="E57" i="5"/>
  <c r="E58" i="5" s="1"/>
  <c r="D57" i="5"/>
  <c r="D58" i="5" s="1"/>
  <c r="C57" i="5"/>
  <c r="C58" i="5" s="1"/>
  <c r="H26" i="5"/>
  <c r="H27" i="5" s="1"/>
  <c r="G26" i="5"/>
  <c r="G27" i="5" s="1"/>
  <c r="F26" i="5"/>
  <c r="F27" i="5" s="1"/>
  <c r="E26" i="5"/>
  <c r="E27" i="5" s="1"/>
  <c r="D26" i="5"/>
  <c r="D27" i="5" s="1"/>
  <c r="H52" i="5"/>
  <c r="H53" i="5" s="1"/>
  <c r="G52" i="5"/>
  <c r="G53" i="5" s="1"/>
  <c r="F52" i="5"/>
  <c r="F53" i="5" s="1"/>
  <c r="E52" i="5"/>
  <c r="E53" i="5" s="1"/>
  <c r="D52" i="5"/>
  <c r="D53" i="5" s="1"/>
  <c r="C52" i="5"/>
  <c r="C53" i="5" s="1"/>
  <c r="H11" i="5"/>
  <c r="H12" i="5" s="1"/>
  <c r="G11" i="5"/>
  <c r="G12" i="5" s="1"/>
  <c r="F11" i="5"/>
  <c r="F12" i="5" s="1"/>
  <c r="D11" i="5"/>
  <c r="H32" i="5"/>
  <c r="H33" i="5" s="1"/>
  <c r="H50" i="1" l="1"/>
  <c r="H47" i="1"/>
  <c r="H45" i="1"/>
  <c r="H46" i="1"/>
  <c r="H49" i="1"/>
  <c r="H48" i="1"/>
  <c r="E48" i="1"/>
  <c r="S50" i="1"/>
  <c r="S49" i="1"/>
  <c r="S48" i="1"/>
  <c r="S47" i="1"/>
  <c r="L50" i="1"/>
  <c r="L49" i="1"/>
  <c r="L48" i="1"/>
  <c r="L47" i="1"/>
  <c r="E50" i="1"/>
  <c r="E49" i="1"/>
  <c r="E47" i="1"/>
  <c r="S46" i="1"/>
  <c r="L46" i="1"/>
  <c r="E46" i="1"/>
  <c r="D46" i="1"/>
  <c r="S39" i="1"/>
  <c r="L39" i="1"/>
  <c r="E39" i="1"/>
  <c r="L38" i="1"/>
  <c r="E38" i="1"/>
  <c r="D69" i="1"/>
  <c r="K46" i="1"/>
  <c r="K47" i="1"/>
  <c r="K48" i="1"/>
  <c r="D48" i="1"/>
  <c r="D47" i="1"/>
  <c r="K70" i="1"/>
  <c r="D70" i="1"/>
  <c r="R50" i="1"/>
  <c r="R49" i="1"/>
  <c r="K50" i="1"/>
  <c r="K49" i="1"/>
  <c r="D49" i="1"/>
  <c r="R48" i="1"/>
  <c r="R47" i="1"/>
  <c r="E69" i="1" l="1"/>
  <c r="E70" i="1" s="1"/>
  <c r="K69" i="1"/>
  <c r="L69" i="1"/>
  <c r="L70" i="1" s="1"/>
  <c r="D50" i="1"/>
  <c r="S38" i="1" l="1"/>
  <c r="R46" i="1" l="1"/>
  <c r="D42" i="1"/>
  <c r="D43" i="1" s="1"/>
</calcChain>
</file>

<file path=xl/sharedStrings.xml><?xml version="1.0" encoding="utf-8"?>
<sst xmlns="http://schemas.openxmlformats.org/spreadsheetml/2006/main" count="537" uniqueCount="100">
  <si>
    <t>COMUNIDAD</t>
  </si>
  <si>
    <t>HUACULLO</t>
  </si>
  <si>
    <t>TUI</t>
  </si>
  <si>
    <t>MACHO REPRODUCTOR</t>
  </si>
  <si>
    <t>HEMBRA ADULTA</t>
  </si>
  <si>
    <t>KILCATA</t>
  </si>
  <si>
    <t>CASCAÑA</t>
  </si>
  <si>
    <t>LM</t>
  </si>
  <si>
    <t>ITAÑA</t>
  </si>
  <si>
    <t>YUMIRE</t>
  </si>
  <si>
    <t>SONCOCOCHA</t>
  </si>
  <si>
    <t>JUNTAYA</t>
  </si>
  <si>
    <t>AMPACHO</t>
  </si>
  <si>
    <t>CHICLLAMARCA</t>
  </si>
  <si>
    <t>HUILLCARANA</t>
  </si>
  <si>
    <t>COYLLULLO</t>
  </si>
  <si>
    <t>NUMERO DE MUESTRAS</t>
  </si>
  <si>
    <t>SUMA</t>
  </si>
  <si>
    <t>PROMEDIO</t>
  </si>
  <si>
    <t>PRODUCTOR</t>
  </si>
  <si>
    <t>SEXO</t>
  </si>
  <si>
    <t>H</t>
  </si>
  <si>
    <t>UNIFORMIDAD DE VELLON</t>
  </si>
  <si>
    <t>UNIFORME</t>
  </si>
  <si>
    <t>CONFORMACION</t>
  </si>
  <si>
    <t>BUENA</t>
  </si>
  <si>
    <t>DENSIDAD</t>
  </si>
  <si>
    <t>MEDIA</t>
  </si>
  <si>
    <t>EDAD</t>
  </si>
  <si>
    <t>DL</t>
  </si>
  <si>
    <t>BLL</t>
  </si>
  <si>
    <t>ALTA</t>
  </si>
  <si>
    <t>2D</t>
  </si>
  <si>
    <t>M</t>
  </si>
  <si>
    <t>DESUNIFORME</t>
  </si>
  <si>
    <t>MICRAS</t>
  </si>
  <si>
    <t>BAJA</t>
  </si>
  <si>
    <t>4D</t>
  </si>
  <si>
    <t>Victor Surquiclla</t>
  </si>
  <si>
    <t>Marcelino Surquislla Goméz</t>
  </si>
  <si>
    <t>Nicolasa Sullo</t>
  </si>
  <si>
    <t>Levorio Cortez</t>
  </si>
  <si>
    <t>Ireneo Goméz</t>
  </si>
  <si>
    <t>Mamerto Surquislla</t>
  </si>
  <si>
    <t>Santos Totocayo</t>
  </si>
  <si>
    <t>Julio Llactahuamani</t>
  </si>
  <si>
    <t>Mario Huachaca</t>
  </si>
  <si>
    <t>Samuel Cayllahua</t>
  </si>
  <si>
    <t>Laureano Challanca</t>
  </si>
  <si>
    <t>Runibel Surquislla</t>
  </si>
  <si>
    <t>Eleuterio Surquislla</t>
  </si>
  <si>
    <t>Hilario Achinquipa</t>
  </si>
  <si>
    <t>Juan Huamanta</t>
  </si>
  <si>
    <t>Marcos Benito C.</t>
  </si>
  <si>
    <t>Santos Florido</t>
  </si>
  <si>
    <t>Jorge Huamanga</t>
  </si>
  <si>
    <t>Santos Gomes Puma</t>
  </si>
  <si>
    <t>Ines Gomes</t>
  </si>
  <si>
    <t>Marcelino Siño</t>
  </si>
  <si>
    <t>Alejandro Llactahuamani</t>
  </si>
  <si>
    <t>Roberto Chipane</t>
  </si>
  <si>
    <t>Levorio Huamanga</t>
  </si>
  <si>
    <t>Pedro Sullo Huarhua</t>
  </si>
  <si>
    <t>ESTUDIO DE LINEA DE BASE PECUARIO EN EL DISTRITO DE OROPESA, PROVINCIA DE ANTABAMBA, DEPARTAMENTO DE APURÍMAC</t>
  </si>
  <si>
    <t>EVALUACIÓN MUESTRA DE FIBRA DE ALPACA DE RAZA HUACAYA COLOR BLANCO (MICRAS)</t>
  </si>
  <si>
    <t>CONFORMACIÓN</t>
  </si>
  <si>
    <t>Oropesa</t>
  </si>
  <si>
    <t>Tui</t>
  </si>
  <si>
    <t>Hembra Adulta</t>
  </si>
  <si>
    <t>Macho reproductor</t>
  </si>
  <si>
    <t>Micras</t>
  </si>
  <si>
    <t xml:space="preserve">Micras </t>
  </si>
  <si>
    <t>totora</t>
  </si>
  <si>
    <t>Micra</t>
  </si>
  <si>
    <t xml:space="preserve">Totora </t>
  </si>
  <si>
    <t>Distrito</t>
  </si>
  <si>
    <t>Promedio LM</t>
  </si>
  <si>
    <t>NÚMERO DE MUESTRAS</t>
  </si>
  <si>
    <t>ESTUDIO DE LINEA DE BASE PECUARIO EN EL DISTRITO DE OROPESA, ANTABAMBA, APURÍMAC</t>
  </si>
  <si>
    <t>Huacullo</t>
  </si>
  <si>
    <t>Kilcata</t>
  </si>
  <si>
    <t>Ccasccaña</t>
  </si>
  <si>
    <t>Itaña</t>
  </si>
  <si>
    <t>Yumire</t>
  </si>
  <si>
    <t>Sonccoccocha</t>
  </si>
  <si>
    <t>Juntaya</t>
  </si>
  <si>
    <t>Ampacho</t>
  </si>
  <si>
    <t>Chicllamarca</t>
  </si>
  <si>
    <t>San Juan de Vilcarana</t>
  </si>
  <si>
    <t>Coyllullo</t>
  </si>
  <si>
    <t>SAN JUAN DE VILCARANA</t>
  </si>
  <si>
    <t>FINURA DE FIBRA (ALPACA)</t>
  </si>
  <si>
    <t>Promedio</t>
  </si>
  <si>
    <t>Suma</t>
  </si>
  <si>
    <t>FINURA DE FIBRA DE ALPACA TUI EN LAS COMUNIDADES Y/O ANEXO DEL DISTRITO DE OROPESA</t>
  </si>
  <si>
    <t>FINURA DE FIBRA DE ALPACA MADRE EN LAS COMUNIDADES Y/O ANEXO DEL DISTRITO DE OROPESA</t>
  </si>
  <si>
    <t>FINURA DE FIBRA DE MACHO REPRODUCTOR EN LAS COMUNIDADES Y/O ANEXOS DEL DISTRITO DE OROPESA.</t>
  </si>
  <si>
    <t xml:space="preserve">HEMBRA </t>
  </si>
  <si>
    <t>CCASCCAÑA</t>
  </si>
  <si>
    <t>SONCCOCCOCHA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</si>
</sst>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2" tint="-0.89999084444715716"/>
      <name val="Aharoni"/>
    </font>
    <font>
      <b/>
      <sz val="10"/>
      <color theme="2" tint="-0.89999084444715716"/>
      <name val="Aharoni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2" borderId="0" xfId="0" applyFill="1"/>
    <xf numFmtId="0" fontId="0" fillId="0" borderId="0" xfId="0" applyBorder="1"/>
    <xf numFmtId="0" fontId="2" fillId="0" borderId="0" xfId="0" applyFont="1"/>
    <xf numFmtId="0" fontId="0" fillId="0" borderId="0" xfId="0" applyFill="1" applyBorder="1" applyAlignment="1">
      <alignment wrapText="1"/>
    </xf>
    <xf numFmtId="0" fontId="0" fillId="4" borderId="0" xfId="0" applyFill="1" applyBorder="1"/>
    <xf numFmtId="0" fontId="0" fillId="4" borderId="0" xfId="0" applyFill="1"/>
    <xf numFmtId="2" fontId="0" fillId="0" borderId="0" xfId="0" applyNumberFormat="1" applyBorder="1"/>
    <xf numFmtId="2" fontId="0" fillId="0" borderId="0" xfId="0" applyNumberFormat="1"/>
    <xf numFmtId="2" fontId="1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4" borderId="0" xfId="0" applyFont="1" applyFill="1"/>
    <xf numFmtId="0" fontId="1" fillId="4" borderId="0" xfId="0" applyFont="1" applyFill="1" applyBorder="1"/>
    <xf numFmtId="2" fontId="1" fillId="4" borderId="0" xfId="0" applyNumberFormat="1" applyFont="1" applyFill="1" applyBorder="1"/>
    <xf numFmtId="2" fontId="1" fillId="4" borderId="0" xfId="0" applyNumberFormat="1" applyFont="1" applyFill="1"/>
    <xf numFmtId="2" fontId="0" fillId="0" borderId="0" xfId="0" applyNumberFormat="1" applyFill="1" applyBorder="1" applyAlignment="1">
      <alignment wrapText="1"/>
    </xf>
    <xf numFmtId="2" fontId="0" fillId="4" borderId="0" xfId="0" applyNumberFormat="1" applyFill="1" applyBorder="1"/>
    <xf numFmtId="2" fontId="1" fillId="0" borderId="0" xfId="0" applyNumberFormat="1" applyFont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0" xfId="0" applyFont="1" applyFill="1" applyBorder="1"/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/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10" fillId="0" borderId="1" xfId="0" applyFont="1" applyFill="1" applyBorder="1"/>
    <xf numFmtId="0" fontId="10" fillId="0" borderId="2" xfId="0" applyFont="1" applyFill="1" applyBorder="1" applyAlignment="1"/>
    <xf numFmtId="0" fontId="10" fillId="5" borderId="1" xfId="0" applyFont="1" applyFill="1" applyBorder="1"/>
    <xf numFmtId="0" fontId="10" fillId="0" borderId="10" xfId="0" applyFont="1" applyFill="1" applyBorder="1"/>
    <xf numFmtId="0" fontId="10" fillId="5" borderId="10" xfId="0" applyFont="1" applyFill="1" applyBorder="1"/>
    <xf numFmtId="2" fontId="10" fillId="5" borderId="10" xfId="0" applyNumberFormat="1" applyFont="1" applyFill="1" applyBorder="1"/>
    <xf numFmtId="0" fontId="10" fillId="0" borderId="0" xfId="0" applyFont="1" applyFill="1"/>
    <xf numFmtId="165" fontId="10" fillId="5" borderId="1" xfId="0" applyNumberFormat="1" applyFont="1" applyFill="1" applyBorder="1"/>
    <xf numFmtId="2" fontId="10" fillId="5" borderId="1" xfId="0" applyNumberFormat="1" applyFont="1" applyFill="1" applyBorder="1"/>
    <xf numFmtId="0" fontId="14" fillId="3" borderId="1" xfId="0" applyFont="1" applyFill="1" applyBorder="1"/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/>
    <xf numFmtId="0" fontId="16" fillId="0" borderId="1" xfId="0" applyFont="1" applyFill="1" applyBorder="1"/>
    <xf numFmtId="0" fontId="15" fillId="0" borderId="1" xfId="0" applyFont="1" applyBorder="1" applyAlignment="1"/>
    <xf numFmtId="0" fontId="10" fillId="0" borderId="3" xfId="0" applyFont="1" applyFill="1" applyBorder="1"/>
    <xf numFmtId="0" fontId="17" fillId="0" borderId="1" xfId="0" applyFont="1" applyFill="1" applyBorder="1"/>
    <xf numFmtId="0" fontId="1" fillId="0" borderId="0" xfId="0" applyFont="1"/>
    <xf numFmtId="2" fontId="1" fillId="0" borderId="1" xfId="0" applyNumberFormat="1" applyFont="1" applyBorder="1"/>
    <xf numFmtId="164" fontId="1" fillId="0" borderId="1" xfId="0" applyNumberFormat="1" applyFont="1" applyBorder="1"/>
    <xf numFmtId="1" fontId="1" fillId="0" borderId="1" xfId="0" applyNumberFormat="1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3" fillId="0" borderId="16" xfId="0" applyFont="1" applyFill="1" applyBorder="1"/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/>
    <xf numFmtId="0" fontId="3" fillId="0" borderId="17" xfId="0" applyFont="1" applyFill="1" applyBorder="1"/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2" fontId="5" fillId="0" borderId="25" xfId="0" applyNumberFormat="1" applyFont="1" applyFill="1" applyBorder="1"/>
    <xf numFmtId="0" fontId="5" fillId="0" borderId="25" xfId="0" applyFont="1" applyFill="1" applyBorder="1"/>
    <xf numFmtId="164" fontId="5" fillId="0" borderId="25" xfId="0" applyNumberFormat="1" applyFont="1" applyFill="1" applyBorder="1"/>
    <xf numFmtId="0" fontId="3" fillId="0" borderId="26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latin typeface="Aharoni" panose="02010803020104030203" pitchFamily="2" charset="-79"/>
                <a:cs typeface="Aharoni" panose="02010803020104030203" pitchFamily="2" charset="-79"/>
              </a:rPr>
              <a:t>Finura</a:t>
            </a:r>
            <a:r>
              <a:rPr lang="es-PE" sz="1200" baseline="0">
                <a:latin typeface="Aharoni" panose="02010803020104030203" pitchFamily="2" charset="-79"/>
                <a:cs typeface="Aharoni" panose="02010803020104030203" pitchFamily="2" charset="-79"/>
              </a:rPr>
              <a:t> de fibra en el Pueblo de  totora</a:t>
            </a:r>
            <a:endParaRPr lang="es-PE" sz="1200">
              <a:latin typeface="Aharoni" panose="02010803020104030203" pitchFamily="2" charset="-79"/>
              <a:cs typeface="Aharoni" panose="02010803020104030203" pitchFamily="2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MIcras</c:v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('Finura de fibra MDO'!$E$44,'Finura de fibra MDO'!$L$44,'Finura de fibra MDO'!$S$44)</c:f>
              <c:strCache>
                <c:ptCount val="3"/>
                <c:pt idx="0">
                  <c:v>Tui</c:v>
                </c:pt>
                <c:pt idx="1">
                  <c:v>Hembra Adulta</c:v>
                </c:pt>
                <c:pt idx="2">
                  <c:v>Macho reproductor</c:v>
                </c:pt>
              </c:strCache>
            </c:strRef>
          </c:cat>
          <c:val>
            <c:numRef>
              <c:f>('Finura de fibra MDO'!$D$48,'Finura de fibra MDO'!$K$48,'Finura de fibra MDO'!$R$48)</c:f>
              <c:numCache>
                <c:formatCode>0.00</c:formatCode>
                <c:ptCount val="3"/>
                <c:pt idx="0">
                  <c:v>18.893333333333331</c:v>
                </c:pt>
                <c:pt idx="1">
                  <c:v>22.557142857142857</c:v>
                </c:pt>
                <c:pt idx="2">
                  <c:v>21.800000000000004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-1835412080"/>
        <c:axId val="-1835412624"/>
        <c:axId val="0"/>
      </c:bar3DChart>
      <c:catAx>
        <c:axId val="-183541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12624"/>
        <c:crosses val="autoZero"/>
        <c:auto val="1"/>
        <c:lblAlgn val="ctr"/>
        <c:lblOffset val="100"/>
        <c:noMultiLvlLbl val="0"/>
      </c:catAx>
      <c:valAx>
        <c:axId val="-183541262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12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25691632552527"/>
          <c:y val="2.363076011239194E-3"/>
          <c:w val="0.8339744874548024"/>
          <c:h val="0.8013678666245709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Graficos!$J$31:$J$41</c:f>
              <c:strCache>
                <c:ptCount val="11"/>
                <c:pt idx="0">
                  <c:v>Ccasccaña</c:v>
                </c:pt>
                <c:pt idx="1">
                  <c:v>Kilcata</c:v>
                </c:pt>
                <c:pt idx="2">
                  <c:v>Ampacho</c:v>
                </c:pt>
                <c:pt idx="3">
                  <c:v>Yumire</c:v>
                </c:pt>
                <c:pt idx="4">
                  <c:v>Huacullo</c:v>
                </c:pt>
                <c:pt idx="5">
                  <c:v>San Juan de Vilcarana</c:v>
                </c:pt>
                <c:pt idx="6">
                  <c:v>Chicllamarca</c:v>
                </c:pt>
                <c:pt idx="7">
                  <c:v>Juntaya</c:v>
                </c:pt>
                <c:pt idx="8">
                  <c:v>Coyllullo</c:v>
                </c:pt>
                <c:pt idx="9">
                  <c:v>Itaña</c:v>
                </c:pt>
                <c:pt idx="10">
                  <c:v>Sonccoccocha</c:v>
                </c:pt>
              </c:strCache>
            </c:strRef>
          </c:cat>
          <c:val>
            <c:numRef>
              <c:f>Graficos!$L$31:$L$41</c:f>
              <c:numCache>
                <c:formatCode>General</c:formatCode>
                <c:ptCount val="11"/>
                <c:pt idx="0">
                  <c:v>20.25</c:v>
                </c:pt>
                <c:pt idx="1">
                  <c:v>22.85</c:v>
                </c:pt>
                <c:pt idx="2">
                  <c:v>23.5</c:v>
                </c:pt>
                <c:pt idx="3">
                  <c:v>21.45</c:v>
                </c:pt>
                <c:pt idx="4">
                  <c:v>23.5</c:v>
                </c:pt>
                <c:pt idx="5">
                  <c:v>26.17</c:v>
                </c:pt>
                <c:pt idx="6">
                  <c:v>0</c:v>
                </c:pt>
                <c:pt idx="7">
                  <c:v>27.9</c:v>
                </c:pt>
                <c:pt idx="8">
                  <c:v>19.95</c:v>
                </c:pt>
                <c:pt idx="9">
                  <c:v>21.3</c:v>
                </c:pt>
                <c:pt idx="10">
                  <c:v>21.9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Graficos!$J$31:$J$41</c:f>
              <c:strCache>
                <c:ptCount val="11"/>
                <c:pt idx="0">
                  <c:v>Ccasccaña</c:v>
                </c:pt>
                <c:pt idx="1">
                  <c:v>Kilcata</c:v>
                </c:pt>
                <c:pt idx="2">
                  <c:v>Ampacho</c:v>
                </c:pt>
                <c:pt idx="3">
                  <c:v>Yumire</c:v>
                </c:pt>
                <c:pt idx="4">
                  <c:v>Huacullo</c:v>
                </c:pt>
                <c:pt idx="5">
                  <c:v>San Juan de Vilcarana</c:v>
                </c:pt>
                <c:pt idx="6">
                  <c:v>Chicllamarca</c:v>
                </c:pt>
                <c:pt idx="7">
                  <c:v>Juntaya</c:v>
                </c:pt>
                <c:pt idx="8">
                  <c:v>Coyllullo</c:v>
                </c:pt>
                <c:pt idx="9">
                  <c:v>Itaña</c:v>
                </c:pt>
                <c:pt idx="10">
                  <c:v>Sonccoccocha</c:v>
                </c:pt>
              </c:strCache>
            </c:strRef>
          </c:cat>
          <c:val>
            <c:numRef>
              <c:f>Graficos!$M$31:$M$41</c:f>
              <c:numCache>
                <c:formatCode>General</c:formatCode>
                <c:ptCount val="11"/>
                <c:pt idx="0">
                  <c:v>0</c:v>
                </c:pt>
                <c:pt idx="1">
                  <c:v>23.02</c:v>
                </c:pt>
                <c:pt idx="2">
                  <c:v>27.05</c:v>
                </c:pt>
                <c:pt idx="3">
                  <c:v>18.600000000000001</c:v>
                </c:pt>
                <c:pt idx="4">
                  <c:v>19.25</c:v>
                </c:pt>
                <c:pt idx="5">
                  <c:v>22.4</c:v>
                </c:pt>
                <c:pt idx="6">
                  <c:v>22.9</c:v>
                </c:pt>
                <c:pt idx="7">
                  <c:v>25.5</c:v>
                </c:pt>
                <c:pt idx="8">
                  <c:v>27.45</c:v>
                </c:pt>
                <c:pt idx="9">
                  <c:v>29.2</c:v>
                </c:pt>
                <c:pt idx="10">
                  <c:v>21.4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latin typeface="Aharoni" panose="02010803020104030203" pitchFamily="2" charset="-79"/>
                <a:cs typeface="Aharoni" panose="02010803020104030203" pitchFamily="2" charset="-79"/>
              </a:rPr>
              <a:t>Finura</a:t>
            </a:r>
            <a:r>
              <a:rPr lang="es-PE" sz="1200" baseline="0">
                <a:latin typeface="Aharoni" panose="02010803020104030203" pitchFamily="2" charset="-79"/>
                <a:cs typeface="Aharoni" panose="02010803020104030203" pitchFamily="2" charset="-79"/>
              </a:rPr>
              <a:t> de fibra en el pueblo de Oropesa</a:t>
            </a:r>
            <a:endParaRPr lang="es-PE" sz="1200">
              <a:latin typeface="Aharoni" panose="02010803020104030203" pitchFamily="2" charset="-79"/>
              <a:cs typeface="Aharoni" panose="02010803020104030203" pitchFamily="2" charset="-79"/>
            </a:endParaRPr>
          </a:p>
        </c:rich>
      </c:tx>
      <c:layout>
        <c:manualLayout>
          <c:xMode val="edge"/>
          <c:yMode val="edge"/>
          <c:x val="0.18713359922998099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Micras</c:v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('Finura de fibra MDO'!$E$44,'Finura de fibra MDO'!$L$44,'Finura de fibra MDO'!$S$44)</c:f>
              <c:strCache>
                <c:ptCount val="3"/>
                <c:pt idx="0">
                  <c:v>Tui</c:v>
                </c:pt>
                <c:pt idx="1">
                  <c:v>Hembra Adulta</c:v>
                </c:pt>
                <c:pt idx="2">
                  <c:v>Macho reproductor</c:v>
                </c:pt>
              </c:strCache>
            </c:strRef>
          </c:cat>
          <c:val>
            <c:numRef>
              <c:f>('Finura de fibra MDO'!$D$50,'Finura de fibra MDO'!$K$50,'Finura de fibra MDO'!$R$50)</c:f>
              <c:numCache>
                <c:formatCode>0.00</c:formatCode>
                <c:ptCount val="3"/>
                <c:pt idx="0" formatCode="General">
                  <c:v>19.659999999999997</c:v>
                </c:pt>
                <c:pt idx="1">
                  <c:v>23.74545454545455</c:v>
                </c:pt>
                <c:pt idx="2">
                  <c:v>24.158333333333331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-1835414800"/>
        <c:axId val="-1835434928"/>
        <c:axId val="0"/>
      </c:bar3DChart>
      <c:catAx>
        <c:axId val="-1835414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34928"/>
        <c:crosses val="autoZero"/>
        <c:auto val="1"/>
        <c:lblAlgn val="ctr"/>
        <c:lblOffset val="100"/>
        <c:noMultiLvlLbl val="0"/>
      </c:catAx>
      <c:valAx>
        <c:axId val="-18354349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14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haroni" panose="02010803020104030203" pitchFamily="2" charset="-79"/>
                <a:ea typeface="+mn-ea"/>
                <a:cs typeface="Aharoni" panose="02010803020104030203" pitchFamily="2" charset="-79"/>
              </a:defRPr>
            </a:pPr>
            <a:r>
              <a:rPr lang="es-PE" sz="1200">
                <a:latin typeface="Aharoni" panose="02010803020104030203" pitchFamily="2" charset="-79"/>
                <a:cs typeface="Aharoni" panose="02010803020104030203" pitchFamily="2" charset="-79"/>
              </a:rPr>
              <a:t>Finura</a:t>
            </a:r>
            <a:r>
              <a:rPr lang="es-PE" sz="1200" baseline="0">
                <a:latin typeface="Aharoni" panose="02010803020104030203" pitchFamily="2" charset="-79"/>
                <a:cs typeface="Aharoni" panose="02010803020104030203" pitchFamily="2" charset="-79"/>
              </a:rPr>
              <a:t> de fibra del distrito de Oropesa</a:t>
            </a:r>
            <a:endParaRPr lang="es-PE" sz="1200">
              <a:latin typeface="Aharoni" panose="02010803020104030203" pitchFamily="2" charset="-79"/>
              <a:cs typeface="Aharoni" panose="02010803020104030203" pitchFamily="2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haroni" panose="02010803020104030203" pitchFamily="2" charset="-79"/>
              <a:ea typeface="+mn-ea"/>
              <a:cs typeface="Aharoni" panose="02010803020104030203" pitchFamily="2" charset="-79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Micras</c:v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('Finura de fibra MDO'!$E$44,'Finura de fibra MDO'!$L$44,'Finura de fibra MDO'!$S$44)</c:f>
              <c:strCache>
                <c:ptCount val="3"/>
                <c:pt idx="0">
                  <c:v>Tui</c:v>
                </c:pt>
                <c:pt idx="1">
                  <c:v>Hembra Adulta</c:v>
                </c:pt>
                <c:pt idx="2">
                  <c:v>Macho reproductor</c:v>
                </c:pt>
              </c:strCache>
            </c:strRef>
          </c:cat>
          <c:val>
            <c:numRef>
              <c:f>('Finura de fibra MDO'!$D$46,'Finura de fibra MDO'!$K$46,'Finura de fibra MDO'!$R$46)</c:f>
              <c:numCache>
                <c:formatCode>General</c:formatCode>
                <c:ptCount val="3"/>
                <c:pt idx="0" formatCode="0.00">
                  <c:v>19.199999999999996</c:v>
                </c:pt>
                <c:pt idx="1">
                  <c:v>23.08</c:v>
                </c:pt>
                <c:pt idx="2" formatCode="0.00">
                  <c:v>22.931999999999999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835433296"/>
        <c:axId val="-1835414256"/>
        <c:axId val="0"/>
      </c:bar3DChart>
      <c:catAx>
        <c:axId val="-183543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14256"/>
        <c:crosses val="autoZero"/>
        <c:auto val="1"/>
        <c:lblAlgn val="ctr"/>
        <c:lblOffset val="100"/>
        <c:noMultiLvlLbl val="0"/>
      </c:catAx>
      <c:valAx>
        <c:axId val="-183541425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3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Longitud</a:t>
            </a:r>
            <a:r>
              <a:rPr lang="en-US" sz="1200" baseline="0"/>
              <a:t> de mecha del pueblo de totora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Cm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('Finura de fibra MDO'!$E$44,'Finura de fibra MDO'!$L$44,'Finura de fibra MDO'!$S$44)</c:f>
              <c:strCache>
                <c:ptCount val="3"/>
                <c:pt idx="0">
                  <c:v>Tui</c:v>
                </c:pt>
                <c:pt idx="1">
                  <c:v>Hembra Adulta</c:v>
                </c:pt>
                <c:pt idx="2">
                  <c:v>Macho reproductor</c:v>
                </c:pt>
              </c:strCache>
            </c:strRef>
          </c:cat>
          <c:val>
            <c:numRef>
              <c:f>('Finura de fibra MDO'!$E$48,'Finura de fibra MDO'!$L$48,'Finura de fibra MDO'!$S$48)</c:f>
              <c:numCache>
                <c:formatCode>0.00</c:formatCode>
                <c:ptCount val="3"/>
                <c:pt idx="0" formatCode="0.0">
                  <c:v>15.333333333333334</c:v>
                </c:pt>
                <c:pt idx="1">
                  <c:v>14.071428571428571</c:v>
                </c:pt>
                <c:pt idx="2">
                  <c:v>12.076923076923077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35424048"/>
        <c:axId val="-1835413712"/>
      </c:barChart>
      <c:catAx>
        <c:axId val="-1835424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13712"/>
        <c:crosses val="autoZero"/>
        <c:auto val="1"/>
        <c:lblAlgn val="ctr"/>
        <c:lblOffset val="100"/>
        <c:noMultiLvlLbl val="0"/>
      </c:catAx>
      <c:valAx>
        <c:axId val="-183541371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24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Longitud de mecha del distrito</a:t>
            </a:r>
            <a:r>
              <a:rPr lang="en-US" sz="1400" baseline="0"/>
              <a:t> de oropesa</a:t>
            </a:r>
            <a:endParaRPr 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Cm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('Finura de fibra MDO'!$E$44,'Finura de fibra MDO'!$L$44,'Finura de fibra MDO'!$S$44)</c:f>
              <c:strCache>
                <c:ptCount val="3"/>
                <c:pt idx="0">
                  <c:v>Tui</c:v>
                </c:pt>
                <c:pt idx="1">
                  <c:v>Hembra Adulta</c:v>
                </c:pt>
                <c:pt idx="2">
                  <c:v>Macho reproductor</c:v>
                </c:pt>
              </c:strCache>
            </c:strRef>
          </c:cat>
          <c:val>
            <c:numRef>
              <c:f>('Finura de fibra MDO'!$E$46,'Finura de fibra MDO'!$L$46,'Finura de fibra MDO'!$S$46)</c:f>
              <c:numCache>
                <c:formatCode>General</c:formatCode>
                <c:ptCount val="3"/>
                <c:pt idx="0" formatCode="0.00">
                  <c:v>14.82</c:v>
                </c:pt>
                <c:pt idx="1">
                  <c:v>14.22</c:v>
                </c:pt>
                <c:pt idx="2" formatCode="0.00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1835431120"/>
        <c:axId val="-1835421328"/>
      </c:barChart>
      <c:catAx>
        <c:axId val="-183543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21328"/>
        <c:crosses val="autoZero"/>
        <c:auto val="1"/>
        <c:lblAlgn val="ctr"/>
        <c:lblOffset val="100"/>
        <c:noMultiLvlLbl val="0"/>
      </c:catAx>
      <c:valAx>
        <c:axId val="-1835421328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31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Longitud de mecha de</a:t>
            </a:r>
            <a:r>
              <a:rPr lang="es-PE" sz="1400" baseline="0"/>
              <a:t> alpacas del pueblo de Oropesa </a:t>
            </a:r>
            <a:endParaRPr lang="es-PE" sz="1400"/>
          </a:p>
        </c:rich>
      </c:tx>
      <c:layout>
        <c:manualLayout>
          <c:xMode val="edge"/>
          <c:yMode val="edge"/>
          <c:x val="0.1084166666666666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Cm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('Finura de fibra MDO'!$E$44,'Finura de fibra MDO'!$L$44,'Finura de fibra MDO'!$S$44)</c:f>
              <c:strCache>
                <c:ptCount val="3"/>
                <c:pt idx="0">
                  <c:v>Tui</c:v>
                </c:pt>
                <c:pt idx="1">
                  <c:v>Hembra Adulta</c:v>
                </c:pt>
                <c:pt idx="2">
                  <c:v>Macho reproductor</c:v>
                </c:pt>
              </c:strCache>
            </c:strRef>
          </c:cat>
          <c:val>
            <c:numRef>
              <c:f>('Finura de fibra MDO'!$E$50,'Finura de fibra MDO'!$L$50,'Finura de fibra MDO'!$S$50)</c:f>
              <c:numCache>
                <c:formatCode>0.00</c:formatCode>
                <c:ptCount val="3"/>
                <c:pt idx="0">
                  <c:v>14.05</c:v>
                </c:pt>
                <c:pt idx="1">
                  <c:v>13.863636363636363</c:v>
                </c:pt>
                <c:pt idx="2">
                  <c:v>12.291666666666666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1835418608"/>
        <c:axId val="-1835418064"/>
      </c:barChart>
      <c:catAx>
        <c:axId val="-1835418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18064"/>
        <c:crosses val="autoZero"/>
        <c:auto val="1"/>
        <c:lblAlgn val="ctr"/>
        <c:lblOffset val="100"/>
        <c:noMultiLvlLbl val="0"/>
      </c:catAx>
      <c:valAx>
        <c:axId val="-183541806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835418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Finura de Fibra de alpaca</a:t>
            </a:r>
            <a:r>
              <a:rPr lang="es-PE" baseline="0"/>
              <a:t> Tui en el Distrito de Oropesa</a:t>
            </a:r>
            <a:endParaRPr lang="es-P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6788536428535824E-2"/>
          <c:y val="0.1268787480480591"/>
          <c:w val="0.91368738854460874"/>
          <c:h val="0.87122443110271841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Graficos!$J$31:$J$41</c:f>
              <c:strCache>
                <c:ptCount val="11"/>
                <c:pt idx="0">
                  <c:v>Ccasccaña</c:v>
                </c:pt>
                <c:pt idx="1">
                  <c:v>Kilcata</c:v>
                </c:pt>
                <c:pt idx="2">
                  <c:v>Ampacho</c:v>
                </c:pt>
                <c:pt idx="3">
                  <c:v>Yumire</c:v>
                </c:pt>
                <c:pt idx="4">
                  <c:v>Huacullo</c:v>
                </c:pt>
                <c:pt idx="5">
                  <c:v>San Juan de Vilcarana</c:v>
                </c:pt>
                <c:pt idx="6">
                  <c:v>Chicllamarca</c:v>
                </c:pt>
                <c:pt idx="7">
                  <c:v>Juntaya</c:v>
                </c:pt>
                <c:pt idx="8">
                  <c:v>Coyllullo</c:v>
                </c:pt>
                <c:pt idx="9">
                  <c:v>Itaña</c:v>
                </c:pt>
                <c:pt idx="10">
                  <c:v>Sonccoccocha</c:v>
                </c:pt>
              </c:strCache>
            </c:strRef>
          </c:cat>
          <c:val>
            <c:numRef>
              <c:f>Graficos!$K$31:$K$41</c:f>
              <c:numCache>
                <c:formatCode>General</c:formatCode>
                <c:ptCount val="11"/>
                <c:pt idx="0">
                  <c:v>19.02</c:v>
                </c:pt>
                <c:pt idx="1">
                  <c:v>18.7</c:v>
                </c:pt>
                <c:pt idx="2">
                  <c:v>17.2</c:v>
                </c:pt>
                <c:pt idx="3">
                  <c:v>18.7</c:v>
                </c:pt>
                <c:pt idx="4">
                  <c:v>19.850000000000001</c:v>
                </c:pt>
                <c:pt idx="5">
                  <c:v>14.7</c:v>
                </c:pt>
                <c:pt idx="6">
                  <c:v>18.899999999999999</c:v>
                </c:pt>
                <c:pt idx="7">
                  <c:v>20.5</c:v>
                </c:pt>
                <c:pt idx="8">
                  <c:v>20.65</c:v>
                </c:pt>
                <c:pt idx="9">
                  <c:v>20.100000000000001</c:v>
                </c:pt>
                <c:pt idx="10">
                  <c:v>20.2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Finura de fibra </a:t>
            </a:r>
            <a:r>
              <a:rPr lang="es-PE" baseline="0"/>
              <a:t> de alpacas Madres en el distrito de Oropesa</a:t>
            </a:r>
            <a:endParaRPr lang="es-P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8.5560658716608284E-2"/>
          <c:y val="0.28266712984406361"/>
          <c:w val="0.82887868256678343"/>
          <c:h val="0.65317083526323916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Graficos!$J$31:$J$41</c:f>
              <c:strCache>
                <c:ptCount val="11"/>
                <c:pt idx="0">
                  <c:v>Ccasccaña</c:v>
                </c:pt>
                <c:pt idx="1">
                  <c:v>Kilcata</c:v>
                </c:pt>
                <c:pt idx="2">
                  <c:v>Ampacho</c:v>
                </c:pt>
                <c:pt idx="3">
                  <c:v>Yumire</c:v>
                </c:pt>
                <c:pt idx="4">
                  <c:v>Huacullo</c:v>
                </c:pt>
                <c:pt idx="5">
                  <c:v>San Juan de Vilcarana</c:v>
                </c:pt>
                <c:pt idx="6">
                  <c:v>Chicllamarca</c:v>
                </c:pt>
                <c:pt idx="7">
                  <c:v>Juntaya</c:v>
                </c:pt>
                <c:pt idx="8">
                  <c:v>Coyllullo</c:v>
                </c:pt>
                <c:pt idx="9">
                  <c:v>Itaña</c:v>
                </c:pt>
                <c:pt idx="10">
                  <c:v>Sonccoccocha</c:v>
                </c:pt>
              </c:strCache>
            </c:strRef>
          </c:cat>
          <c:val>
            <c:numRef>
              <c:f>Graficos!$L$31:$L$41</c:f>
              <c:numCache>
                <c:formatCode>General</c:formatCode>
                <c:ptCount val="11"/>
                <c:pt idx="0">
                  <c:v>20.25</c:v>
                </c:pt>
                <c:pt idx="1">
                  <c:v>22.85</c:v>
                </c:pt>
                <c:pt idx="2">
                  <c:v>23.5</c:v>
                </c:pt>
                <c:pt idx="3">
                  <c:v>21.45</c:v>
                </c:pt>
                <c:pt idx="4">
                  <c:v>23.5</c:v>
                </c:pt>
                <c:pt idx="5">
                  <c:v>26.17</c:v>
                </c:pt>
                <c:pt idx="6">
                  <c:v>0</c:v>
                </c:pt>
                <c:pt idx="7">
                  <c:v>27.9</c:v>
                </c:pt>
                <c:pt idx="8">
                  <c:v>19.95</c:v>
                </c:pt>
                <c:pt idx="9">
                  <c:v>21.3</c:v>
                </c:pt>
                <c:pt idx="10">
                  <c:v>21.9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Graficos!$J$31:$J$41</c:f>
              <c:strCache>
                <c:ptCount val="11"/>
                <c:pt idx="0">
                  <c:v>Ccasccaña</c:v>
                </c:pt>
                <c:pt idx="1">
                  <c:v>Kilcata</c:v>
                </c:pt>
                <c:pt idx="2">
                  <c:v>Ampacho</c:v>
                </c:pt>
                <c:pt idx="3">
                  <c:v>Yumire</c:v>
                </c:pt>
                <c:pt idx="4">
                  <c:v>Huacullo</c:v>
                </c:pt>
                <c:pt idx="5">
                  <c:v>San Juan de Vilcarana</c:v>
                </c:pt>
                <c:pt idx="6">
                  <c:v>Chicllamarca</c:v>
                </c:pt>
                <c:pt idx="7">
                  <c:v>Juntaya</c:v>
                </c:pt>
                <c:pt idx="8">
                  <c:v>Coyllullo</c:v>
                </c:pt>
                <c:pt idx="9">
                  <c:v>Itaña</c:v>
                </c:pt>
                <c:pt idx="10">
                  <c:v>Sonccoccocha</c:v>
                </c:pt>
              </c:strCache>
            </c:strRef>
          </c:cat>
          <c:val>
            <c:numRef>
              <c:f>Graficos!$M$31:$M$41</c:f>
              <c:numCache>
                <c:formatCode>General</c:formatCode>
                <c:ptCount val="11"/>
                <c:pt idx="0">
                  <c:v>0</c:v>
                </c:pt>
                <c:pt idx="1">
                  <c:v>23.02</c:v>
                </c:pt>
                <c:pt idx="2">
                  <c:v>27.05</c:v>
                </c:pt>
                <c:pt idx="3">
                  <c:v>18.600000000000001</c:v>
                </c:pt>
                <c:pt idx="4">
                  <c:v>19.25</c:v>
                </c:pt>
                <c:pt idx="5">
                  <c:v>22.4</c:v>
                </c:pt>
                <c:pt idx="6">
                  <c:v>22.9</c:v>
                </c:pt>
                <c:pt idx="7">
                  <c:v>25.5</c:v>
                </c:pt>
                <c:pt idx="8">
                  <c:v>27.45</c:v>
                </c:pt>
                <c:pt idx="9">
                  <c:v>29.2</c:v>
                </c:pt>
                <c:pt idx="10">
                  <c:v>21.4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1005729</xdr:colOff>
      <xdr:row>53</xdr:row>
      <xdr:rowOff>134191</xdr:rowOff>
    </xdr:from>
    <xdr:to>
      <xdr:col>7</xdr:col>
      <xdr:colOff>465045</xdr:colOff>
      <xdr:row>67</xdr:row>
      <xdr:rowOff>131950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130269</xdr:colOff>
      <xdr:row>53</xdr:row>
      <xdr:rowOff>78160</xdr:rowOff>
    </xdr:from>
    <xdr:to>
      <xdr:col>16</xdr:col>
      <xdr:colOff>9806</xdr:colOff>
      <xdr:row>67</xdr:row>
      <xdr:rowOff>75919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627529</xdr:colOff>
      <xdr:row>53</xdr:row>
      <xdr:rowOff>190218</xdr:rowOff>
    </xdr:from>
    <xdr:to>
      <xdr:col>22</xdr:col>
      <xdr:colOff>1193427</xdr:colOff>
      <xdr:row>67</xdr:row>
      <xdr:rowOff>187977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725581</xdr:colOff>
      <xdr:row>54</xdr:row>
      <xdr:rowOff>8125</xdr:rowOff>
    </xdr:from>
    <xdr:to>
      <xdr:col>30</xdr:col>
      <xdr:colOff>2801</xdr:colOff>
      <xdr:row>68</xdr:row>
      <xdr:rowOff>5884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739588</xdr:colOff>
      <xdr:row>40</xdr:row>
      <xdr:rowOff>8123</xdr:rowOff>
    </xdr:from>
    <xdr:to>
      <xdr:col>30</xdr:col>
      <xdr:colOff>16808</xdr:colOff>
      <xdr:row>53</xdr:row>
      <xdr:rowOff>5882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739588</xdr:colOff>
      <xdr:row>69</xdr:row>
      <xdr:rowOff>8123</xdr:rowOff>
    </xdr:from>
    <xdr:to>
      <xdr:col>30</xdr:col>
      <xdr:colOff>16808</xdr:colOff>
      <xdr:row>83</xdr:row>
      <xdr:rowOff>5882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723898</xdr:colOff>
      <xdr:row>1</xdr:row>
      <xdr:rowOff>180975</xdr:rowOff>
    </xdr:from>
    <xdr:to>
      <xdr:col>22</xdr:col>
      <xdr:colOff>666749</xdr:colOff>
      <xdr:row>17</xdr:row>
      <xdr:rowOff>166687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138111</xdr:colOff>
      <xdr:row>19</xdr:row>
      <xdr:rowOff>176211</xdr:rowOff>
    </xdr:from>
    <xdr:to>
      <xdr:col>23</xdr:col>
      <xdr:colOff>100012</xdr:colOff>
      <xdr:row>33</xdr:row>
      <xdr:rowOff>4761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742948</xdr:colOff>
      <xdr:row>35</xdr:row>
      <xdr:rowOff>57150</xdr:rowOff>
    </xdr:from>
    <xdr:to>
      <xdr:col>22</xdr:col>
      <xdr:colOff>685799</xdr:colOff>
      <xdr:row>51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166686</xdr:colOff>
      <xdr:row>2</xdr:row>
      <xdr:rowOff>35720</xdr:rowOff>
    </xdr:from>
    <xdr:to>
      <xdr:col>14</xdr:col>
      <xdr:colOff>440532</xdr:colOff>
      <xdr:row>15</xdr:row>
      <xdr:rowOff>130970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857250</xdr:colOff>
      <xdr:row>36</xdr:row>
      <xdr:rowOff>134539</xdr:rowOff>
    </xdr:from>
    <xdr:to>
      <xdr:col>16</xdr:col>
      <xdr:colOff>452438</xdr:colOff>
      <xdr:row>52</xdr:row>
      <xdr:rowOff>154780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abSelected="1" zoomScale="68" zoomScaleNormal="68" workbookViewId="0">
      <selection activeCell="C27" sqref="C27"/>
    </sheetView>
  </sheetViews>
  <sheetFormatPr baseColWidth="10" defaultRowHeight="15"/>
  <cols>
    <col min="2" max="2" width="15.140625" customWidth="1"/>
    <col min="3" max="3" width="26.5703125" customWidth="1"/>
    <col min="4" max="4" width="13.7109375" customWidth="1"/>
    <col min="5" max="6" width="7.5703125" customWidth="1"/>
    <col min="7" max="7" width="6.28515625" customWidth="1"/>
    <col min="8" max="8" width="14.85546875" customWidth="1"/>
    <col min="9" max="9" width="15.5703125" customWidth="1"/>
    <col min="10" max="10" width="14.28515625" customWidth="1"/>
    <col min="11" max="11" width="10.42578125" customWidth="1"/>
    <col min="12" max="12" width="10.7109375" customWidth="1"/>
    <col min="13" max="14" width="6.5703125" customWidth="1"/>
    <col min="15" max="15" width="15.28515625" customWidth="1"/>
    <col min="16" max="16" width="11.7109375" customWidth="1"/>
    <col min="17" max="17" width="10.7109375" customWidth="1"/>
    <col min="18" max="18" width="10.140625" customWidth="1"/>
    <col min="19" max="19" width="9.42578125" customWidth="1"/>
    <col min="20" max="20" width="7.28515625" customWidth="1"/>
    <col min="21" max="21" width="6.5703125" customWidth="1"/>
    <col min="22" max="22" width="16" customWidth="1"/>
    <col min="23" max="23" width="21.5703125" customWidth="1"/>
  </cols>
  <sheetData>
    <row r="1" spans="1:24" ht="15.75" thickBot="1"/>
    <row r="2" spans="1:24">
      <c r="B2" s="102" t="s">
        <v>63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4"/>
    </row>
    <row r="3" spans="1:24">
      <c r="B3" s="105" t="s">
        <v>64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7"/>
    </row>
    <row r="4" spans="1:24" ht="15.75">
      <c r="A4" s="28"/>
      <c r="B4" s="90"/>
      <c r="C4" s="20"/>
      <c r="D4" s="110" t="s">
        <v>2</v>
      </c>
      <c r="E4" s="111"/>
      <c r="F4" s="111"/>
      <c r="G4" s="111"/>
      <c r="H4" s="111"/>
      <c r="I4" s="111"/>
      <c r="J4" s="112"/>
      <c r="K4" s="110" t="s">
        <v>4</v>
      </c>
      <c r="L4" s="111"/>
      <c r="M4" s="111"/>
      <c r="N4" s="111"/>
      <c r="O4" s="111"/>
      <c r="P4" s="111"/>
      <c r="Q4" s="112"/>
      <c r="R4" s="110" t="s">
        <v>3</v>
      </c>
      <c r="S4" s="111"/>
      <c r="T4" s="111"/>
      <c r="U4" s="111"/>
      <c r="V4" s="111"/>
      <c r="W4" s="111"/>
      <c r="X4" s="113"/>
    </row>
    <row r="5" spans="1:24" s="3" customFormat="1" ht="30.75" customHeight="1">
      <c r="A5" s="84"/>
      <c r="B5" s="91" t="s">
        <v>0</v>
      </c>
      <c r="C5" s="85" t="s">
        <v>19</v>
      </c>
      <c r="D5" s="86" t="s">
        <v>35</v>
      </c>
      <c r="E5" s="86" t="s">
        <v>7</v>
      </c>
      <c r="F5" s="86" t="s">
        <v>20</v>
      </c>
      <c r="G5" s="86" t="s">
        <v>28</v>
      </c>
      <c r="H5" s="87" t="s">
        <v>22</v>
      </c>
      <c r="I5" s="86" t="s">
        <v>24</v>
      </c>
      <c r="J5" s="88" t="s">
        <v>26</v>
      </c>
      <c r="K5" s="87" t="s">
        <v>35</v>
      </c>
      <c r="L5" s="86" t="s">
        <v>7</v>
      </c>
      <c r="M5" s="86" t="s">
        <v>20</v>
      </c>
      <c r="N5" s="86" t="s">
        <v>28</v>
      </c>
      <c r="O5" s="87" t="s">
        <v>22</v>
      </c>
      <c r="P5" s="88" t="s">
        <v>24</v>
      </c>
      <c r="Q5" s="86" t="s">
        <v>26</v>
      </c>
      <c r="R5" s="87" t="s">
        <v>35</v>
      </c>
      <c r="S5" s="86" t="s">
        <v>7</v>
      </c>
      <c r="T5" s="86" t="s">
        <v>20</v>
      </c>
      <c r="U5" s="86" t="s">
        <v>28</v>
      </c>
      <c r="V5" s="87" t="s">
        <v>22</v>
      </c>
      <c r="W5" s="86" t="s">
        <v>65</v>
      </c>
      <c r="X5" s="92" t="s">
        <v>26</v>
      </c>
    </row>
    <row r="6" spans="1:24" s="1" customFormat="1" ht="15.75">
      <c r="A6" s="28"/>
      <c r="B6" s="116" t="s">
        <v>1</v>
      </c>
      <c r="C6" s="19" t="s">
        <v>44</v>
      </c>
      <c r="D6" s="20">
        <v>18.2</v>
      </c>
      <c r="E6" s="20">
        <v>17</v>
      </c>
      <c r="F6" s="20" t="s">
        <v>21</v>
      </c>
      <c r="G6" s="20" t="s">
        <v>29</v>
      </c>
      <c r="H6" s="20" t="s">
        <v>23</v>
      </c>
      <c r="I6" s="20" t="s">
        <v>25</v>
      </c>
      <c r="J6" s="20" t="s">
        <v>27</v>
      </c>
      <c r="K6" s="20">
        <v>21.5</v>
      </c>
      <c r="L6" s="20">
        <v>15</v>
      </c>
      <c r="M6" s="20" t="s">
        <v>21</v>
      </c>
      <c r="N6" s="20" t="s">
        <v>30</v>
      </c>
      <c r="O6" s="20" t="s">
        <v>23</v>
      </c>
      <c r="P6" s="20" t="s">
        <v>25</v>
      </c>
      <c r="Q6" s="20" t="s">
        <v>31</v>
      </c>
      <c r="R6" s="20">
        <v>19.2</v>
      </c>
      <c r="S6" s="20">
        <v>14</v>
      </c>
      <c r="T6" s="20" t="s">
        <v>33</v>
      </c>
      <c r="U6" s="20" t="s">
        <v>32</v>
      </c>
      <c r="V6" s="20" t="s">
        <v>34</v>
      </c>
      <c r="W6" s="20" t="s">
        <v>25</v>
      </c>
      <c r="X6" s="93" t="s">
        <v>27</v>
      </c>
    </row>
    <row r="7" spans="1:24" s="1" customFormat="1" ht="15.75">
      <c r="A7" s="28"/>
      <c r="B7" s="116"/>
      <c r="C7" s="19" t="s">
        <v>45</v>
      </c>
      <c r="D7" s="20">
        <v>20.7</v>
      </c>
      <c r="E7" s="20">
        <v>19</v>
      </c>
      <c r="F7" s="20" t="s">
        <v>33</v>
      </c>
      <c r="G7" s="20" t="s">
        <v>29</v>
      </c>
      <c r="H7" s="20" t="s">
        <v>23</v>
      </c>
      <c r="I7" s="20" t="s">
        <v>27</v>
      </c>
      <c r="J7" s="20" t="s">
        <v>36</v>
      </c>
      <c r="K7" s="20">
        <v>21.9</v>
      </c>
      <c r="L7" s="20">
        <v>19</v>
      </c>
      <c r="M7" s="20" t="s">
        <v>21</v>
      </c>
      <c r="N7" s="20" t="s">
        <v>37</v>
      </c>
      <c r="O7" s="20" t="s">
        <v>23</v>
      </c>
      <c r="P7" s="20" t="s">
        <v>27</v>
      </c>
      <c r="Q7" s="20" t="s">
        <v>36</v>
      </c>
      <c r="R7" s="20">
        <v>19.899999999999999</v>
      </c>
      <c r="S7" s="20">
        <v>12</v>
      </c>
      <c r="T7" s="20" t="s">
        <v>33</v>
      </c>
      <c r="U7" s="20" t="s">
        <v>32</v>
      </c>
      <c r="V7" s="20" t="s">
        <v>34</v>
      </c>
      <c r="W7" s="20" t="s">
        <v>27</v>
      </c>
      <c r="X7" s="93" t="s">
        <v>27</v>
      </c>
    </row>
    <row r="8" spans="1:24" s="1" customFormat="1" ht="15.75">
      <c r="A8" s="28"/>
      <c r="B8" s="116"/>
      <c r="C8" s="19" t="s">
        <v>46</v>
      </c>
      <c r="D8" s="20">
        <v>18.5</v>
      </c>
      <c r="E8" s="20">
        <v>15</v>
      </c>
      <c r="F8" s="20" t="s">
        <v>21</v>
      </c>
      <c r="G8" s="20" t="s">
        <v>29</v>
      </c>
      <c r="H8" s="20" t="s">
        <v>23</v>
      </c>
      <c r="I8" s="20" t="s">
        <v>25</v>
      </c>
      <c r="J8" s="20" t="s">
        <v>27</v>
      </c>
      <c r="K8" s="20">
        <v>25.1</v>
      </c>
      <c r="L8" s="20">
        <v>18</v>
      </c>
      <c r="M8" s="20" t="s">
        <v>21</v>
      </c>
      <c r="N8" s="20" t="s">
        <v>30</v>
      </c>
      <c r="O8" s="20" t="s">
        <v>23</v>
      </c>
      <c r="P8" s="20" t="s">
        <v>25</v>
      </c>
      <c r="Q8" s="20" t="s">
        <v>27</v>
      </c>
      <c r="R8" s="20">
        <v>19.8</v>
      </c>
      <c r="S8" s="20">
        <v>17</v>
      </c>
      <c r="T8" s="20" t="s">
        <v>33</v>
      </c>
      <c r="U8" s="20" t="s">
        <v>32</v>
      </c>
      <c r="V8" s="20" t="s">
        <v>23</v>
      </c>
      <c r="W8" s="20" t="s">
        <v>25</v>
      </c>
      <c r="X8" s="93" t="s">
        <v>31</v>
      </c>
    </row>
    <row r="9" spans="1:24" s="1" customFormat="1" ht="15.75">
      <c r="A9" s="28"/>
      <c r="B9" s="116"/>
      <c r="C9" s="19" t="s">
        <v>47</v>
      </c>
      <c r="D9" s="20">
        <v>22</v>
      </c>
      <c r="E9" s="20">
        <v>17</v>
      </c>
      <c r="F9" s="20" t="s">
        <v>33</v>
      </c>
      <c r="G9" s="20" t="s">
        <v>29</v>
      </c>
      <c r="H9" s="20" t="s">
        <v>23</v>
      </c>
      <c r="I9" s="20" t="s">
        <v>25</v>
      </c>
      <c r="J9" s="20" t="s">
        <v>27</v>
      </c>
      <c r="K9" s="20">
        <v>25.5</v>
      </c>
      <c r="L9" s="20">
        <v>16</v>
      </c>
      <c r="M9" s="20" t="s">
        <v>21</v>
      </c>
      <c r="N9" s="20" t="s">
        <v>30</v>
      </c>
      <c r="O9" s="20" t="s">
        <v>23</v>
      </c>
      <c r="P9" s="20" t="s">
        <v>25</v>
      </c>
      <c r="Q9" s="20" t="s">
        <v>27</v>
      </c>
      <c r="R9" s="20">
        <v>18.100000000000001</v>
      </c>
      <c r="S9" s="20">
        <v>10</v>
      </c>
      <c r="T9" s="20" t="s">
        <v>33</v>
      </c>
      <c r="U9" s="20" t="s">
        <v>32</v>
      </c>
      <c r="V9" s="20" t="s">
        <v>23</v>
      </c>
      <c r="W9" s="20" t="s">
        <v>25</v>
      </c>
      <c r="X9" s="93" t="s">
        <v>27</v>
      </c>
    </row>
    <row r="10" spans="1:24" s="1" customFormat="1" ht="15.75">
      <c r="A10" s="28"/>
      <c r="B10" s="117" t="s">
        <v>5</v>
      </c>
      <c r="C10" s="21" t="s">
        <v>43</v>
      </c>
      <c r="D10" s="20">
        <v>17.899999999999999</v>
      </c>
      <c r="E10" s="20">
        <v>16</v>
      </c>
      <c r="F10" s="20" t="s">
        <v>33</v>
      </c>
      <c r="G10" s="20" t="s">
        <v>29</v>
      </c>
      <c r="H10" s="20" t="s">
        <v>23</v>
      </c>
      <c r="I10" s="20" t="s">
        <v>27</v>
      </c>
      <c r="J10" s="20" t="s">
        <v>27</v>
      </c>
      <c r="K10" s="20">
        <v>21.3</v>
      </c>
      <c r="L10" s="20">
        <v>13</v>
      </c>
      <c r="M10" s="20" t="s">
        <v>21</v>
      </c>
      <c r="N10" s="20" t="s">
        <v>37</v>
      </c>
      <c r="O10" s="20" t="s">
        <v>23</v>
      </c>
      <c r="P10" s="20" t="s">
        <v>27</v>
      </c>
      <c r="Q10" s="20" t="s">
        <v>27</v>
      </c>
      <c r="R10" s="20">
        <v>19.8</v>
      </c>
      <c r="S10" s="20">
        <v>19</v>
      </c>
      <c r="T10" s="20" t="s">
        <v>33</v>
      </c>
      <c r="U10" s="20" t="s">
        <v>32</v>
      </c>
      <c r="V10" s="20" t="s">
        <v>23</v>
      </c>
      <c r="W10" s="20" t="s">
        <v>27</v>
      </c>
      <c r="X10" s="93" t="s">
        <v>27</v>
      </c>
    </row>
    <row r="11" spans="1:24" s="1" customFormat="1" ht="15.75">
      <c r="A11" s="28"/>
      <c r="B11" s="118"/>
      <c r="C11" s="22" t="s">
        <v>42</v>
      </c>
      <c r="D11" s="20">
        <v>17.2</v>
      </c>
      <c r="E11" s="20">
        <v>18</v>
      </c>
      <c r="F11" s="20" t="s">
        <v>33</v>
      </c>
      <c r="G11" s="20" t="s">
        <v>29</v>
      </c>
      <c r="H11" s="20"/>
      <c r="I11" s="20"/>
      <c r="J11" s="20" t="s">
        <v>27</v>
      </c>
      <c r="K11" s="20">
        <v>21</v>
      </c>
      <c r="L11" s="20">
        <v>13</v>
      </c>
      <c r="M11" s="20" t="s">
        <v>21</v>
      </c>
      <c r="N11" s="20" t="s">
        <v>30</v>
      </c>
      <c r="O11" s="20"/>
      <c r="P11" s="20"/>
      <c r="Q11" s="20" t="s">
        <v>27</v>
      </c>
      <c r="R11" s="20">
        <v>23.6</v>
      </c>
      <c r="S11" s="20">
        <v>13</v>
      </c>
      <c r="T11" s="20" t="s">
        <v>33</v>
      </c>
      <c r="U11" s="20" t="s">
        <v>37</v>
      </c>
      <c r="V11" s="20"/>
      <c r="W11" s="20"/>
      <c r="X11" s="93" t="s">
        <v>27</v>
      </c>
    </row>
    <row r="12" spans="1:24" s="1" customFormat="1" ht="15.75">
      <c r="A12" s="28"/>
      <c r="B12" s="118"/>
      <c r="C12" s="22" t="s">
        <v>41</v>
      </c>
      <c r="D12" s="20">
        <v>21</v>
      </c>
      <c r="E12" s="20">
        <v>14</v>
      </c>
      <c r="F12" s="20" t="s">
        <v>33</v>
      </c>
      <c r="G12" s="20" t="s">
        <v>29</v>
      </c>
      <c r="H12" s="20"/>
      <c r="I12" s="20"/>
      <c r="J12" s="20" t="s">
        <v>27</v>
      </c>
      <c r="K12" s="20">
        <v>22.8</v>
      </c>
      <c r="L12" s="20">
        <v>11</v>
      </c>
      <c r="M12" s="20" t="s">
        <v>21</v>
      </c>
      <c r="N12" s="20" t="s">
        <v>30</v>
      </c>
      <c r="O12" s="20"/>
      <c r="P12" s="20"/>
      <c r="Q12" s="20" t="s">
        <v>27</v>
      </c>
      <c r="R12" s="20">
        <v>23.1</v>
      </c>
      <c r="S12" s="20">
        <v>5</v>
      </c>
      <c r="T12" s="20" t="s">
        <v>33</v>
      </c>
      <c r="U12" s="20" t="s">
        <v>30</v>
      </c>
      <c r="V12" s="20"/>
      <c r="W12" s="20"/>
      <c r="X12" s="93" t="s">
        <v>27</v>
      </c>
    </row>
    <row r="13" spans="1:24" s="1" customFormat="1" ht="15.75">
      <c r="A13" s="28"/>
      <c r="B13" s="118"/>
      <c r="C13" s="22" t="s">
        <v>40</v>
      </c>
      <c r="D13" s="20"/>
      <c r="E13" s="20"/>
      <c r="F13" s="20"/>
      <c r="G13" s="20"/>
      <c r="H13" s="20"/>
      <c r="I13" s="20"/>
      <c r="J13" s="20"/>
      <c r="K13" s="20">
        <v>26.3</v>
      </c>
      <c r="L13" s="20">
        <v>17</v>
      </c>
      <c r="M13" s="20" t="s">
        <v>21</v>
      </c>
      <c r="N13" s="20" t="s">
        <v>32</v>
      </c>
      <c r="O13" s="20" t="s">
        <v>23</v>
      </c>
      <c r="P13" s="20" t="s">
        <v>27</v>
      </c>
      <c r="Q13" s="20" t="s">
        <v>27</v>
      </c>
      <c r="R13" s="20">
        <v>26.3</v>
      </c>
      <c r="S13" s="20">
        <v>9</v>
      </c>
      <c r="T13" s="20" t="s">
        <v>33</v>
      </c>
      <c r="U13" s="20" t="s">
        <v>37</v>
      </c>
      <c r="V13" s="20" t="s">
        <v>23</v>
      </c>
      <c r="W13" s="20" t="s">
        <v>27</v>
      </c>
      <c r="X13" s="93" t="s">
        <v>27</v>
      </c>
    </row>
    <row r="14" spans="1:24" s="1" customFormat="1" ht="15.75">
      <c r="A14" s="28"/>
      <c r="B14" s="119"/>
      <c r="C14" s="22" t="s">
        <v>40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>
        <v>22.3</v>
      </c>
      <c r="S14" s="20">
        <v>11</v>
      </c>
      <c r="T14" s="20" t="s">
        <v>33</v>
      </c>
      <c r="U14" s="20" t="s">
        <v>30</v>
      </c>
      <c r="V14" s="20" t="s">
        <v>23</v>
      </c>
      <c r="W14" s="20" t="s">
        <v>27</v>
      </c>
      <c r="X14" s="93" t="s">
        <v>27</v>
      </c>
    </row>
    <row r="15" spans="1:24" s="1" customFormat="1" ht="15.75">
      <c r="A15" s="28"/>
      <c r="B15" s="117" t="s">
        <v>98</v>
      </c>
      <c r="C15" s="21" t="s">
        <v>39</v>
      </c>
      <c r="D15" s="20">
        <v>19.7</v>
      </c>
      <c r="E15" s="20">
        <v>18</v>
      </c>
      <c r="F15" s="20" t="s">
        <v>21</v>
      </c>
      <c r="G15" s="20" t="s">
        <v>29</v>
      </c>
      <c r="H15" s="20" t="s">
        <v>23</v>
      </c>
      <c r="I15" s="20" t="s">
        <v>27</v>
      </c>
      <c r="J15" s="20" t="s">
        <v>27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93"/>
    </row>
    <row r="16" spans="1:24" s="1" customFormat="1" ht="15.75">
      <c r="A16" s="28"/>
      <c r="B16" s="118"/>
      <c r="C16" s="21" t="s">
        <v>39</v>
      </c>
      <c r="D16" s="20">
        <v>20.7</v>
      </c>
      <c r="E16" s="20">
        <v>11</v>
      </c>
      <c r="F16" s="20" t="s">
        <v>33</v>
      </c>
      <c r="G16" s="20" t="s">
        <v>29</v>
      </c>
      <c r="H16" s="20" t="s">
        <v>23</v>
      </c>
      <c r="I16" s="20" t="s">
        <v>27</v>
      </c>
      <c r="J16" s="20" t="s">
        <v>27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93"/>
    </row>
    <row r="17" spans="1:24" s="1" customFormat="1" ht="15.75">
      <c r="A17" s="28"/>
      <c r="B17" s="118"/>
      <c r="C17" s="21" t="s">
        <v>39</v>
      </c>
      <c r="D17" s="20">
        <v>18.8</v>
      </c>
      <c r="E17" s="20">
        <v>16</v>
      </c>
      <c r="F17" s="20" t="s">
        <v>33</v>
      </c>
      <c r="G17" s="20" t="s">
        <v>29</v>
      </c>
      <c r="H17" s="20" t="s">
        <v>34</v>
      </c>
      <c r="I17" s="20" t="s">
        <v>25</v>
      </c>
      <c r="J17" s="20" t="s">
        <v>27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93"/>
    </row>
    <row r="18" spans="1:24" s="1" customFormat="1" ht="15.75">
      <c r="A18" s="28"/>
      <c r="B18" s="118"/>
      <c r="C18" s="22" t="s">
        <v>38</v>
      </c>
      <c r="D18" s="20">
        <v>16.899999999999999</v>
      </c>
      <c r="E18" s="20">
        <v>12</v>
      </c>
      <c r="F18" s="20" t="s">
        <v>33</v>
      </c>
      <c r="G18" s="20" t="s">
        <v>29</v>
      </c>
      <c r="H18" s="20" t="s">
        <v>23</v>
      </c>
      <c r="I18" s="20" t="s">
        <v>27</v>
      </c>
      <c r="J18" s="20" t="s">
        <v>27</v>
      </c>
      <c r="K18" s="20">
        <v>20.100000000000001</v>
      </c>
      <c r="L18" s="20">
        <v>10</v>
      </c>
      <c r="M18" s="20" t="s">
        <v>21</v>
      </c>
      <c r="N18" s="20" t="s">
        <v>37</v>
      </c>
      <c r="O18" s="20" t="s">
        <v>23</v>
      </c>
      <c r="P18" s="20" t="s">
        <v>27</v>
      </c>
      <c r="Q18" s="20" t="s">
        <v>27</v>
      </c>
      <c r="R18" s="20"/>
      <c r="S18" s="20"/>
      <c r="T18" s="20"/>
      <c r="U18" s="20"/>
      <c r="V18" s="20"/>
      <c r="W18" s="20"/>
      <c r="X18" s="93"/>
    </row>
    <row r="19" spans="1:24" s="1" customFormat="1" ht="15.75">
      <c r="A19" s="28"/>
      <c r="B19" s="119"/>
      <c r="C19" s="23" t="s">
        <v>38</v>
      </c>
      <c r="D19" s="20"/>
      <c r="E19" s="20"/>
      <c r="F19" s="20"/>
      <c r="G19" s="20"/>
      <c r="H19" s="20"/>
      <c r="I19" s="20"/>
      <c r="J19" s="20"/>
      <c r="K19" s="20">
        <v>20.399999999999999</v>
      </c>
      <c r="L19" s="20">
        <v>12</v>
      </c>
      <c r="M19" s="20" t="s">
        <v>21</v>
      </c>
      <c r="N19" s="20" t="s">
        <v>37</v>
      </c>
      <c r="O19" s="20" t="s">
        <v>23</v>
      </c>
      <c r="P19" s="20" t="s">
        <v>27</v>
      </c>
      <c r="Q19" s="20" t="s">
        <v>27</v>
      </c>
      <c r="R19" s="20"/>
      <c r="S19" s="20"/>
      <c r="T19" s="20"/>
      <c r="U19" s="20"/>
      <c r="V19" s="20"/>
      <c r="W19" s="20"/>
      <c r="X19" s="93"/>
    </row>
    <row r="20" spans="1:24" ht="15.75">
      <c r="A20" s="28"/>
      <c r="B20" s="94" t="s">
        <v>8</v>
      </c>
      <c r="C20" s="25" t="s">
        <v>48</v>
      </c>
      <c r="D20" s="24">
        <v>20.100000000000001</v>
      </c>
      <c r="E20" s="20">
        <v>15</v>
      </c>
      <c r="F20" s="20" t="s">
        <v>33</v>
      </c>
      <c r="G20" s="20" t="s">
        <v>29</v>
      </c>
      <c r="H20" s="20" t="s">
        <v>34</v>
      </c>
      <c r="I20" s="20" t="s">
        <v>36</v>
      </c>
      <c r="J20" s="20" t="s">
        <v>36</v>
      </c>
      <c r="K20" s="20">
        <v>21.3</v>
      </c>
      <c r="L20" s="20">
        <v>15.5</v>
      </c>
      <c r="M20" s="20" t="s">
        <v>21</v>
      </c>
      <c r="N20" s="20" t="s">
        <v>30</v>
      </c>
      <c r="O20" s="20" t="s">
        <v>34</v>
      </c>
      <c r="P20" s="20" t="s">
        <v>36</v>
      </c>
      <c r="Q20" s="20" t="s">
        <v>36</v>
      </c>
      <c r="R20" s="20">
        <v>29.2</v>
      </c>
      <c r="S20" s="20">
        <v>15.5</v>
      </c>
      <c r="T20" s="20" t="s">
        <v>33</v>
      </c>
      <c r="U20" s="20" t="s">
        <v>30</v>
      </c>
      <c r="V20" s="20" t="s">
        <v>34</v>
      </c>
      <c r="W20" s="20" t="s">
        <v>36</v>
      </c>
      <c r="X20" s="93" t="s">
        <v>27</v>
      </c>
    </row>
    <row r="21" spans="1:24" s="1" customFormat="1" ht="15.75">
      <c r="A21" s="28"/>
      <c r="B21" s="120" t="s">
        <v>9</v>
      </c>
      <c r="C21" s="25" t="s">
        <v>49</v>
      </c>
      <c r="D21" s="24">
        <v>17.600000000000001</v>
      </c>
      <c r="E21" s="20">
        <v>14</v>
      </c>
      <c r="F21" s="20" t="s">
        <v>33</v>
      </c>
      <c r="G21" s="20" t="s">
        <v>29</v>
      </c>
      <c r="H21" s="20" t="s">
        <v>23</v>
      </c>
      <c r="I21" s="20" t="s">
        <v>27</v>
      </c>
      <c r="J21" s="20" t="s">
        <v>31</v>
      </c>
      <c r="K21" s="20">
        <v>21.2</v>
      </c>
      <c r="L21" s="20">
        <v>10</v>
      </c>
      <c r="M21" s="20" t="s">
        <v>21</v>
      </c>
      <c r="N21" s="20" t="s">
        <v>30</v>
      </c>
      <c r="O21" s="20" t="s">
        <v>23</v>
      </c>
      <c r="P21" s="20" t="s">
        <v>27</v>
      </c>
      <c r="Q21" s="20" t="s">
        <v>27</v>
      </c>
      <c r="R21" s="20">
        <v>19.7</v>
      </c>
      <c r="S21" s="20">
        <v>13</v>
      </c>
      <c r="T21" s="20"/>
      <c r="U21" s="20"/>
      <c r="V21" s="20"/>
      <c r="W21" s="20"/>
      <c r="X21" s="93"/>
    </row>
    <row r="22" spans="1:24" s="1" customFormat="1" ht="15.75">
      <c r="A22" s="28"/>
      <c r="B22" s="121"/>
      <c r="C22" s="25" t="s">
        <v>50</v>
      </c>
      <c r="D22" s="24">
        <v>19.8</v>
      </c>
      <c r="E22" s="20">
        <v>14</v>
      </c>
      <c r="F22" s="20" t="s">
        <v>21</v>
      </c>
      <c r="G22" s="20" t="s">
        <v>29</v>
      </c>
      <c r="H22" s="20" t="s">
        <v>23</v>
      </c>
      <c r="I22" s="20" t="s">
        <v>25</v>
      </c>
      <c r="J22" s="20" t="s">
        <v>31</v>
      </c>
      <c r="K22" s="20">
        <v>21.7</v>
      </c>
      <c r="L22" s="20">
        <v>11</v>
      </c>
      <c r="M22" s="20" t="s">
        <v>21</v>
      </c>
      <c r="N22" s="20" t="s">
        <v>30</v>
      </c>
      <c r="O22" s="20" t="s">
        <v>23</v>
      </c>
      <c r="P22" s="20" t="s">
        <v>25</v>
      </c>
      <c r="Q22" s="20" t="s">
        <v>31</v>
      </c>
      <c r="R22" s="20">
        <v>17.5</v>
      </c>
      <c r="S22" s="20">
        <v>10</v>
      </c>
      <c r="T22" s="20" t="s">
        <v>33</v>
      </c>
      <c r="U22" s="20" t="s">
        <v>30</v>
      </c>
      <c r="V22" s="20" t="s">
        <v>23</v>
      </c>
      <c r="W22" s="20" t="s">
        <v>25</v>
      </c>
      <c r="X22" s="93" t="s">
        <v>31</v>
      </c>
    </row>
    <row r="23" spans="1:24" ht="15.75">
      <c r="A23" s="28"/>
      <c r="B23" s="120" t="s">
        <v>99</v>
      </c>
      <c r="C23" s="26" t="s">
        <v>51</v>
      </c>
      <c r="D23" s="24">
        <v>21.9</v>
      </c>
      <c r="E23" s="20">
        <v>6</v>
      </c>
      <c r="F23" s="20" t="s">
        <v>33</v>
      </c>
      <c r="G23" s="20" t="s">
        <v>29</v>
      </c>
      <c r="H23" s="20" t="s">
        <v>34</v>
      </c>
      <c r="I23" s="20" t="s">
        <v>27</v>
      </c>
      <c r="J23" s="20" t="s">
        <v>27</v>
      </c>
      <c r="K23" s="20">
        <v>21.1</v>
      </c>
      <c r="L23" s="20">
        <v>13.5</v>
      </c>
      <c r="M23" s="20" t="s">
        <v>21</v>
      </c>
      <c r="N23" s="20" t="s">
        <v>32</v>
      </c>
      <c r="O23" s="20" t="s">
        <v>34</v>
      </c>
      <c r="P23" s="20" t="s">
        <v>27</v>
      </c>
      <c r="Q23" s="20" t="s">
        <v>27</v>
      </c>
      <c r="R23" s="20">
        <v>20</v>
      </c>
      <c r="S23" s="20">
        <v>14</v>
      </c>
      <c r="T23" s="20" t="s">
        <v>33</v>
      </c>
      <c r="U23" s="20" t="s">
        <v>32</v>
      </c>
      <c r="V23" s="20" t="s">
        <v>23</v>
      </c>
      <c r="W23" s="20" t="s">
        <v>27</v>
      </c>
      <c r="X23" s="93" t="s">
        <v>31</v>
      </c>
    </row>
    <row r="24" spans="1:24" ht="15.75">
      <c r="A24" s="28"/>
      <c r="B24" s="122"/>
      <c r="C24" s="26" t="s">
        <v>52</v>
      </c>
      <c r="D24" s="24">
        <v>19.3</v>
      </c>
      <c r="E24" s="20">
        <v>13</v>
      </c>
      <c r="F24" s="20" t="s">
        <v>33</v>
      </c>
      <c r="G24" s="20" t="s">
        <v>29</v>
      </c>
      <c r="H24" s="20" t="s">
        <v>23</v>
      </c>
      <c r="I24" s="20" t="s">
        <v>25</v>
      </c>
      <c r="J24" s="20" t="s">
        <v>27</v>
      </c>
      <c r="K24" s="20">
        <v>18.899999999999999</v>
      </c>
      <c r="L24" s="20">
        <v>16</v>
      </c>
      <c r="M24" s="20" t="s">
        <v>21</v>
      </c>
      <c r="N24" s="20" t="s">
        <v>30</v>
      </c>
      <c r="O24" s="20" t="s">
        <v>23</v>
      </c>
      <c r="P24" s="20" t="s">
        <v>25</v>
      </c>
      <c r="Q24" s="20" t="s">
        <v>31</v>
      </c>
      <c r="R24" s="20">
        <v>21.2</v>
      </c>
      <c r="S24" s="20">
        <v>10</v>
      </c>
      <c r="T24" s="20" t="s">
        <v>33</v>
      </c>
      <c r="U24" s="20" t="s">
        <v>30</v>
      </c>
      <c r="V24" s="20" t="s">
        <v>23</v>
      </c>
      <c r="W24" s="20" t="s">
        <v>25</v>
      </c>
      <c r="X24" s="93" t="s">
        <v>31</v>
      </c>
    </row>
    <row r="25" spans="1:24" ht="15.75">
      <c r="A25" s="28"/>
      <c r="B25" s="121"/>
      <c r="C25" s="26" t="s">
        <v>53</v>
      </c>
      <c r="D25" s="24">
        <v>19.399999999999999</v>
      </c>
      <c r="E25" s="20">
        <v>13.5</v>
      </c>
      <c r="F25" s="20" t="s">
        <v>21</v>
      </c>
      <c r="G25" s="20" t="s">
        <v>29</v>
      </c>
      <c r="H25" s="20" t="s">
        <v>23</v>
      </c>
      <c r="I25" s="20" t="s">
        <v>27</v>
      </c>
      <c r="J25" s="20" t="s">
        <v>27</v>
      </c>
      <c r="K25" s="20">
        <v>25.7</v>
      </c>
      <c r="L25" s="20">
        <v>17</v>
      </c>
      <c r="M25" s="20" t="s">
        <v>21</v>
      </c>
      <c r="N25" s="20" t="s">
        <v>32</v>
      </c>
      <c r="O25" s="20" t="s">
        <v>23</v>
      </c>
      <c r="P25" s="20" t="s">
        <v>27</v>
      </c>
      <c r="Q25" s="20" t="s">
        <v>27</v>
      </c>
      <c r="R25" s="20">
        <v>23</v>
      </c>
      <c r="S25" s="20">
        <v>16</v>
      </c>
      <c r="T25" s="20" t="s">
        <v>33</v>
      </c>
      <c r="U25" s="20" t="s">
        <v>32</v>
      </c>
      <c r="V25" s="20" t="s">
        <v>34</v>
      </c>
      <c r="W25" s="20" t="s">
        <v>27</v>
      </c>
      <c r="X25" s="93" t="s">
        <v>27</v>
      </c>
    </row>
    <row r="26" spans="1:24" ht="15.75">
      <c r="A26" s="28"/>
      <c r="B26" s="114" t="s">
        <v>11</v>
      </c>
      <c r="C26" s="27" t="s">
        <v>54</v>
      </c>
      <c r="D26" s="24">
        <v>20</v>
      </c>
      <c r="E26" s="20">
        <v>15.5</v>
      </c>
      <c r="F26" s="20" t="s">
        <v>33</v>
      </c>
      <c r="G26" s="20" t="s">
        <v>29</v>
      </c>
      <c r="H26" s="20" t="s">
        <v>34</v>
      </c>
      <c r="I26" s="20" t="s">
        <v>27</v>
      </c>
      <c r="J26" s="20" t="s">
        <v>27</v>
      </c>
      <c r="K26" s="20">
        <v>30.8</v>
      </c>
      <c r="L26" s="20">
        <v>15.5</v>
      </c>
      <c r="M26" s="20" t="s">
        <v>21</v>
      </c>
      <c r="N26" s="20" t="s">
        <v>30</v>
      </c>
      <c r="O26" s="20" t="s">
        <v>23</v>
      </c>
      <c r="P26" s="20" t="s">
        <v>27</v>
      </c>
      <c r="Q26" s="20" t="s">
        <v>27</v>
      </c>
      <c r="R26" s="20">
        <v>24.2</v>
      </c>
      <c r="S26" s="20">
        <v>19</v>
      </c>
      <c r="T26" s="20" t="s">
        <v>33</v>
      </c>
      <c r="U26" s="20" t="s">
        <v>37</v>
      </c>
      <c r="V26" s="20" t="s">
        <v>23</v>
      </c>
      <c r="W26" s="20" t="s">
        <v>27</v>
      </c>
      <c r="X26" s="93" t="s">
        <v>27</v>
      </c>
    </row>
    <row r="27" spans="1:24" ht="15.75">
      <c r="A27" s="28"/>
      <c r="B27" s="115"/>
      <c r="C27" s="27" t="s">
        <v>55</v>
      </c>
      <c r="D27" s="24">
        <v>21</v>
      </c>
      <c r="E27" s="20">
        <v>17</v>
      </c>
      <c r="F27" s="20" t="s">
        <v>33</v>
      </c>
      <c r="G27" s="20" t="s">
        <v>29</v>
      </c>
      <c r="H27" s="20" t="s">
        <v>34</v>
      </c>
      <c r="I27" s="20" t="s">
        <v>27</v>
      </c>
      <c r="J27" s="20" t="s">
        <v>27</v>
      </c>
      <c r="K27" s="20">
        <v>25</v>
      </c>
      <c r="L27" s="20">
        <v>15</v>
      </c>
      <c r="M27" s="20" t="s">
        <v>21</v>
      </c>
      <c r="N27" s="20" t="s">
        <v>37</v>
      </c>
      <c r="O27" s="20" t="s">
        <v>34</v>
      </c>
      <c r="P27" s="20" t="s">
        <v>27</v>
      </c>
      <c r="Q27" s="20" t="s">
        <v>27</v>
      </c>
      <c r="R27" s="20">
        <v>26.8</v>
      </c>
      <c r="S27" s="20">
        <v>14.5</v>
      </c>
      <c r="T27" s="20" t="s">
        <v>33</v>
      </c>
      <c r="U27" s="20" t="s">
        <v>37</v>
      </c>
      <c r="V27" s="20" t="s">
        <v>34</v>
      </c>
      <c r="W27" s="20" t="s">
        <v>27</v>
      </c>
      <c r="X27" s="93" t="s">
        <v>27</v>
      </c>
    </row>
    <row r="28" spans="1:24" s="1" customFormat="1" ht="15.75">
      <c r="A28" s="28"/>
      <c r="B28" s="120" t="s">
        <v>12</v>
      </c>
      <c r="C28" s="26" t="s">
        <v>56</v>
      </c>
      <c r="D28" s="24">
        <v>15.5</v>
      </c>
      <c r="E28" s="20">
        <v>14</v>
      </c>
      <c r="F28" s="20" t="s">
        <v>33</v>
      </c>
      <c r="G28" s="20" t="s">
        <v>29</v>
      </c>
      <c r="H28" s="20"/>
      <c r="I28" s="20"/>
      <c r="J28" s="20" t="s">
        <v>27</v>
      </c>
      <c r="K28" s="20">
        <v>20.2</v>
      </c>
      <c r="L28" s="20">
        <v>13</v>
      </c>
      <c r="M28" s="20" t="s">
        <v>21</v>
      </c>
      <c r="N28" s="20" t="s">
        <v>30</v>
      </c>
      <c r="O28" s="20"/>
      <c r="P28" s="20"/>
      <c r="Q28" s="20" t="s">
        <v>27</v>
      </c>
      <c r="R28" s="20">
        <v>25.5</v>
      </c>
      <c r="S28" s="20">
        <v>12</v>
      </c>
      <c r="T28" s="20" t="s">
        <v>33</v>
      </c>
      <c r="U28" s="20" t="s">
        <v>30</v>
      </c>
      <c r="V28" s="20"/>
      <c r="W28" s="20"/>
      <c r="X28" s="93" t="s">
        <v>27</v>
      </c>
    </row>
    <row r="29" spans="1:24" s="1" customFormat="1" ht="15.75">
      <c r="A29" s="28"/>
      <c r="B29" s="121"/>
      <c r="C29" s="26" t="s">
        <v>57</v>
      </c>
      <c r="D29" s="24">
        <v>18.899999999999999</v>
      </c>
      <c r="E29" s="20">
        <v>15</v>
      </c>
      <c r="F29" s="20" t="s">
        <v>21</v>
      </c>
      <c r="G29" s="20" t="s">
        <v>29</v>
      </c>
      <c r="H29" s="20"/>
      <c r="I29" s="20"/>
      <c r="J29" s="20" t="s">
        <v>27</v>
      </c>
      <c r="K29" s="20">
        <v>26.8</v>
      </c>
      <c r="L29" s="20">
        <v>19</v>
      </c>
      <c r="M29" s="20" t="s">
        <v>21</v>
      </c>
      <c r="N29" s="20" t="s">
        <v>37</v>
      </c>
      <c r="O29" s="20"/>
      <c r="P29" s="20"/>
      <c r="Q29" s="20" t="s">
        <v>27</v>
      </c>
      <c r="R29" s="20">
        <v>28.6</v>
      </c>
      <c r="S29" s="20">
        <v>12</v>
      </c>
      <c r="T29" s="20" t="s">
        <v>33</v>
      </c>
      <c r="U29" s="20" t="s">
        <v>30</v>
      </c>
      <c r="V29" s="20"/>
      <c r="W29" s="20"/>
      <c r="X29" s="93" t="s">
        <v>27</v>
      </c>
    </row>
    <row r="30" spans="1:24" ht="15.75">
      <c r="A30" s="28"/>
      <c r="B30" s="114" t="s">
        <v>90</v>
      </c>
      <c r="C30" s="26" t="s">
        <v>58</v>
      </c>
      <c r="D30" s="24">
        <v>18.899999999999999</v>
      </c>
      <c r="E30" s="20">
        <v>10.5</v>
      </c>
      <c r="F30" s="20" t="s">
        <v>33</v>
      </c>
      <c r="G30" s="20" t="s">
        <v>29</v>
      </c>
      <c r="H30" s="20" t="s">
        <v>34</v>
      </c>
      <c r="I30" s="20" t="s">
        <v>27</v>
      </c>
      <c r="J30" s="20" t="s">
        <v>27</v>
      </c>
      <c r="K30" s="20"/>
      <c r="L30" s="20"/>
      <c r="M30" s="20"/>
      <c r="N30" s="20"/>
      <c r="O30" s="20"/>
      <c r="P30" s="20"/>
      <c r="Q30" s="20"/>
      <c r="R30" s="20">
        <v>23.9</v>
      </c>
      <c r="S30" s="20">
        <v>14.5</v>
      </c>
      <c r="T30" s="20" t="s">
        <v>33</v>
      </c>
      <c r="U30" s="20" t="s">
        <v>30</v>
      </c>
      <c r="V30" s="20" t="s">
        <v>23</v>
      </c>
      <c r="W30" s="20" t="s">
        <v>25</v>
      </c>
      <c r="X30" s="93" t="s">
        <v>27</v>
      </c>
    </row>
    <row r="31" spans="1:24" ht="15.75">
      <c r="A31" s="28"/>
      <c r="B31" s="115"/>
      <c r="C31" s="26" t="s">
        <v>58</v>
      </c>
      <c r="D31" s="24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>
        <v>21.9</v>
      </c>
      <c r="S31" s="20">
        <v>13</v>
      </c>
      <c r="T31" s="20" t="s">
        <v>33</v>
      </c>
      <c r="U31" s="20" t="s">
        <v>30</v>
      </c>
      <c r="V31" s="20" t="s">
        <v>23</v>
      </c>
      <c r="W31" s="20" t="s">
        <v>27</v>
      </c>
      <c r="X31" s="93" t="s">
        <v>27</v>
      </c>
    </row>
    <row r="32" spans="1:24" ht="15.75">
      <c r="A32" s="28"/>
      <c r="B32" s="120" t="s">
        <v>14</v>
      </c>
      <c r="C32" s="26" t="s">
        <v>59</v>
      </c>
      <c r="D32" s="24">
        <v>14.7</v>
      </c>
      <c r="E32" s="20">
        <v>17</v>
      </c>
      <c r="F32" s="20" t="s">
        <v>21</v>
      </c>
      <c r="G32" s="20" t="s">
        <v>29</v>
      </c>
      <c r="H32" s="20" t="s">
        <v>23</v>
      </c>
      <c r="I32" s="20" t="s">
        <v>27</v>
      </c>
      <c r="J32" s="20" t="s">
        <v>27</v>
      </c>
      <c r="K32" s="20">
        <v>34</v>
      </c>
      <c r="L32" s="20">
        <v>14</v>
      </c>
      <c r="M32" s="20" t="s">
        <v>21</v>
      </c>
      <c r="N32" s="20" t="s">
        <v>30</v>
      </c>
      <c r="O32" s="20" t="s">
        <v>23</v>
      </c>
      <c r="P32" s="20" t="s">
        <v>25</v>
      </c>
      <c r="Q32" s="20" t="s">
        <v>27</v>
      </c>
      <c r="R32" s="20">
        <v>23.6</v>
      </c>
      <c r="S32" s="20">
        <v>9</v>
      </c>
      <c r="T32" s="20" t="s">
        <v>33</v>
      </c>
      <c r="U32" s="20" t="s">
        <v>30</v>
      </c>
      <c r="V32" s="20" t="s">
        <v>23</v>
      </c>
      <c r="W32" s="20" t="s">
        <v>25</v>
      </c>
      <c r="X32" s="93" t="s">
        <v>27</v>
      </c>
    </row>
    <row r="33" spans="1:24" ht="15.75">
      <c r="A33" s="28"/>
      <c r="B33" s="122"/>
      <c r="C33" s="26" t="s">
        <v>60</v>
      </c>
      <c r="D33" s="95"/>
      <c r="E33" s="95"/>
      <c r="F33" s="20"/>
      <c r="G33" s="20"/>
      <c r="H33" s="20"/>
      <c r="I33" s="20"/>
      <c r="J33" s="20"/>
      <c r="K33" s="20">
        <v>23.7</v>
      </c>
      <c r="L33" s="20">
        <v>17</v>
      </c>
      <c r="M33" s="20" t="s">
        <v>21</v>
      </c>
      <c r="N33" s="20" t="s">
        <v>30</v>
      </c>
      <c r="O33" s="20" t="s">
        <v>23</v>
      </c>
      <c r="P33" s="20" t="s">
        <v>25</v>
      </c>
      <c r="Q33" s="20" t="s">
        <v>31</v>
      </c>
      <c r="R33" s="20"/>
      <c r="S33" s="20"/>
      <c r="T33" s="20"/>
      <c r="U33" s="20"/>
      <c r="V33" s="20"/>
      <c r="W33" s="20"/>
      <c r="X33" s="93"/>
    </row>
    <row r="34" spans="1:24" ht="15.75">
      <c r="A34" s="28"/>
      <c r="B34" s="121"/>
      <c r="C34" s="26" t="s">
        <v>59</v>
      </c>
      <c r="D34" s="24"/>
      <c r="E34" s="20"/>
      <c r="F34" s="20"/>
      <c r="G34" s="20"/>
      <c r="H34" s="20"/>
      <c r="I34" s="20"/>
      <c r="J34" s="20"/>
      <c r="K34" s="20">
        <v>20.8</v>
      </c>
      <c r="L34" s="20">
        <v>6</v>
      </c>
      <c r="M34" s="20" t="s">
        <v>21</v>
      </c>
      <c r="N34" s="20" t="s">
        <v>30</v>
      </c>
      <c r="O34" s="20" t="s">
        <v>23</v>
      </c>
      <c r="P34" s="20" t="s">
        <v>25</v>
      </c>
      <c r="Q34" s="20" t="s">
        <v>31</v>
      </c>
      <c r="R34" s="20">
        <v>21.2</v>
      </c>
      <c r="S34" s="20">
        <v>10.5</v>
      </c>
      <c r="T34" s="20" t="s">
        <v>33</v>
      </c>
      <c r="U34" s="20" t="s">
        <v>30</v>
      </c>
      <c r="V34" s="20" t="s">
        <v>23</v>
      </c>
      <c r="W34" s="20" t="s">
        <v>25</v>
      </c>
      <c r="X34" s="93" t="s">
        <v>31</v>
      </c>
    </row>
    <row r="35" spans="1:24" ht="15.75">
      <c r="A35" s="28"/>
      <c r="B35" s="120" t="s">
        <v>15</v>
      </c>
      <c r="C35" s="26" t="s">
        <v>61</v>
      </c>
      <c r="D35" s="24">
        <v>20.6</v>
      </c>
      <c r="E35" s="20">
        <v>15</v>
      </c>
      <c r="F35" s="20" t="s">
        <v>33</v>
      </c>
      <c r="G35" s="20" t="s">
        <v>29</v>
      </c>
      <c r="H35" s="20" t="s">
        <v>34</v>
      </c>
      <c r="I35" s="20" t="s">
        <v>27</v>
      </c>
      <c r="J35" s="20" t="s">
        <v>27</v>
      </c>
      <c r="K35" s="20">
        <v>19.399999999999999</v>
      </c>
      <c r="L35" s="20">
        <v>18</v>
      </c>
      <c r="M35" s="20" t="s">
        <v>21</v>
      </c>
      <c r="N35" s="20" t="s">
        <v>30</v>
      </c>
      <c r="O35" s="20" t="s">
        <v>34</v>
      </c>
      <c r="P35" s="20" t="s">
        <v>36</v>
      </c>
      <c r="Q35" s="20" t="s">
        <v>27</v>
      </c>
      <c r="R35" s="20">
        <v>28.5</v>
      </c>
      <c r="S35" s="20">
        <v>16</v>
      </c>
      <c r="T35" s="20" t="s">
        <v>33</v>
      </c>
      <c r="U35" s="20" t="s">
        <v>30</v>
      </c>
      <c r="V35" s="20" t="s">
        <v>34</v>
      </c>
      <c r="W35" s="20" t="s">
        <v>36</v>
      </c>
      <c r="X35" s="93" t="s">
        <v>27</v>
      </c>
    </row>
    <row r="36" spans="1:24" ht="15.75">
      <c r="A36" s="28"/>
      <c r="B36" s="121"/>
      <c r="C36" s="26" t="s">
        <v>62</v>
      </c>
      <c r="D36" s="24">
        <v>20.7</v>
      </c>
      <c r="E36" s="20">
        <v>18</v>
      </c>
      <c r="F36" s="20" t="s">
        <v>21</v>
      </c>
      <c r="G36" s="20" t="s">
        <v>29</v>
      </c>
      <c r="H36" s="20" t="s">
        <v>23</v>
      </c>
      <c r="I36" s="20" t="s">
        <v>27</v>
      </c>
      <c r="J36" s="20" t="s">
        <v>27</v>
      </c>
      <c r="K36" s="20">
        <v>20.5</v>
      </c>
      <c r="L36" s="20">
        <v>11</v>
      </c>
      <c r="M36" s="20" t="s">
        <v>21</v>
      </c>
      <c r="N36" s="20" t="s">
        <v>37</v>
      </c>
      <c r="O36" s="20" t="s">
        <v>23</v>
      </c>
      <c r="P36" s="20" t="s">
        <v>27</v>
      </c>
      <c r="Q36" s="20" t="s">
        <v>27</v>
      </c>
      <c r="R36" s="20">
        <v>26.4</v>
      </c>
      <c r="S36" s="20">
        <v>11</v>
      </c>
      <c r="T36" s="20" t="s">
        <v>33</v>
      </c>
      <c r="U36" s="20" t="s">
        <v>30</v>
      </c>
      <c r="V36" s="20" t="s">
        <v>23</v>
      </c>
      <c r="W36" s="20" t="s">
        <v>27</v>
      </c>
      <c r="X36" s="93" t="s">
        <v>31</v>
      </c>
    </row>
    <row r="37" spans="1:24" ht="40.5" customHeight="1">
      <c r="A37" s="28"/>
      <c r="B37" s="108" t="s">
        <v>16</v>
      </c>
      <c r="C37" s="109"/>
      <c r="D37" s="89">
        <v>25</v>
      </c>
      <c r="E37" s="20"/>
      <c r="F37" s="20"/>
      <c r="G37" s="20"/>
      <c r="H37" s="20"/>
      <c r="I37" s="20"/>
      <c r="J37" s="20"/>
      <c r="K37" s="89">
        <v>25</v>
      </c>
      <c r="L37" s="20"/>
      <c r="M37" s="20"/>
      <c r="N37" s="20"/>
      <c r="O37" s="20"/>
      <c r="P37" s="20"/>
      <c r="Q37" s="20"/>
      <c r="R37" s="89">
        <v>25</v>
      </c>
      <c r="S37" s="20"/>
      <c r="T37" s="20"/>
      <c r="U37" s="20"/>
      <c r="V37" s="20"/>
      <c r="W37" s="20"/>
      <c r="X37" s="93"/>
    </row>
    <row r="38" spans="1:24" ht="15.75">
      <c r="A38" s="28"/>
      <c r="B38" s="90" t="s">
        <v>17</v>
      </c>
      <c r="C38" s="20"/>
      <c r="D38" s="20">
        <f>SUM(D6:D36)</f>
        <v>479.99999999999989</v>
      </c>
      <c r="E38" s="20">
        <f>SUM(E6:E36)</f>
        <v>370.5</v>
      </c>
      <c r="F38" s="20"/>
      <c r="G38" s="20"/>
      <c r="H38" s="20"/>
      <c r="I38" s="20"/>
      <c r="J38" s="20"/>
      <c r="K38" s="20">
        <f>SUM(K6:K36)</f>
        <v>577</v>
      </c>
      <c r="L38" s="20">
        <f>SUM(L6:L36)</f>
        <v>355.5</v>
      </c>
      <c r="M38" s="20"/>
      <c r="N38" s="20"/>
      <c r="O38" s="20"/>
      <c r="P38" s="20"/>
      <c r="Q38" s="20"/>
      <c r="R38" s="20">
        <f>SUM(R6:R36)</f>
        <v>573.29999999999995</v>
      </c>
      <c r="S38" s="20">
        <f t="shared" ref="S38" si="0">SUM(S6:S36)</f>
        <v>320</v>
      </c>
      <c r="T38" s="20"/>
      <c r="U38" s="20"/>
      <c r="V38" s="20"/>
      <c r="W38" s="20"/>
      <c r="X38" s="93"/>
    </row>
    <row r="39" spans="1:24" ht="16.5" thickBot="1">
      <c r="A39" s="28"/>
      <c r="B39" s="96" t="s">
        <v>18</v>
      </c>
      <c r="C39" s="97"/>
      <c r="D39" s="98">
        <f>D38/25</f>
        <v>19.199999999999996</v>
      </c>
      <c r="E39" s="97">
        <f>E38/25</f>
        <v>14.82</v>
      </c>
      <c r="F39" s="97"/>
      <c r="G39" s="97"/>
      <c r="H39" s="97"/>
      <c r="I39" s="97"/>
      <c r="J39" s="97"/>
      <c r="K39" s="99">
        <f>K38/25</f>
        <v>23.08</v>
      </c>
      <c r="L39" s="97">
        <f>L38/25</f>
        <v>14.22</v>
      </c>
      <c r="M39" s="97"/>
      <c r="N39" s="97"/>
      <c r="O39" s="97"/>
      <c r="P39" s="97"/>
      <c r="Q39" s="97"/>
      <c r="R39" s="100">
        <f>R38/25</f>
        <v>22.931999999999999</v>
      </c>
      <c r="S39" s="97">
        <f>S38/25</f>
        <v>12.8</v>
      </c>
      <c r="T39" s="97"/>
      <c r="U39" s="97"/>
      <c r="V39" s="97"/>
      <c r="W39" s="97"/>
      <c r="X39" s="101"/>
    </row>
    <row r="40" spans="1:2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4" ht="24.7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4" ht="21.75" customHeight="1">
      <c r="B42" s="4"/>
      <c r="C42" s="4"/>
      <c r="D42" s="16">
        <f>+D39+K39+R39</f>
        <v>65.211999999999989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4">
      <c r="B43" s="2"/>
      <c r="C43" s="2"/>
      <c r="D43" s="2">
        <f>+D42/3</f>
        <v>21.737333333333329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4">
      <c r="B44" s="2"/>
      <c r="C44" s="2"/>
      <c r="E44" s="13" t="s">
        <v>67</v>
      </c>
      <c r="F44" s="2"/>
      <c r="G44" s="2"/>
      <c r="H44" s="2" t="s">
        <v>76</v>
      </c>
      <c r="I44" s="2"/>
      <c r="J44" s="2"/>
      <c r="L44" s="10" t="s">
        <v>68</v>
      </c>
      <c r="N44" s="2"/>
      <c r="O44" s="2"/>
      <c r="P44" s="2"/>
      <c r="Q44" s="2"/>
      <c r="S44" s="10" t="s">
        <v>69</v>
      </c>
      <c r="T44" s="2"/>
      <c r="U44" s="2"/>
      <c r="V44" s="2"/>
    </row>
    <row r="45" spans="1:24" s="6" customFormat="1">
      <c r="B45" s="5"/>
      <c r="C45" s="5"/>
      <c r="D45" s="12" t="s">
        <v>70</v>
      </c>
      <c r="E45" s="5" t="s">
        <v>7</v>
      </c>
      <c r="F45" s="5"/>
      <c r="G45" s="5"/>
      <c r="H45" s="17">
        <f>+E46+L46+S46</f>
        <v>41.84</v>
      </c>
      <c r="I45" s="5"/>
      <c r="J45" s="5"/>
      <c r="K45" s="13" t="s">
        <v>70</v>
      </c>
      <c r="L45" s="5" t="s">
        <v>7</v>
      </c>
      <c r="M45" s="5"/>
      <c r="N45" s="5"/>
      <c r="O45" s="5"/>
      <c r="P45" s="5"/>
      <c r="Q45" s="5"/>
      <c r="R45" s="13" t="s">
        <v>71</v>
      </c>
      <c r="S45" s="5" t="s">
        <v>7</v>
      </c>
      <c r="T45" s="5"/>
      <c r="U45" s="5"/>
      <c r="V45" s="5"/>
    </row>
    <row r="46" spans="1:24" s="6" customFormat="1">
      <c r="B46" s="5" t="s">
        <v>75</v>
      </c>
      <c r="C46" s="5"/>
      <c r="D46" s="15">
        <f>+D39</f>
        <v>19.199999999999996</v>
      </c>
      <c r="E46" s="15">
        <f>+E39</f>
        <v>14.82</v>
      </c>
      <c r="F46" s="5"/>
      <c r="G46" s="5"/>
      <c r="H46" s="9">
        <f>+H45/3</f>
        <v>13.946666666666667</v>
      </c>
      <c r="I46" s="5"/>
      <c r="J46" s="5"/>
      <c r="K46" s="13">
        <f>+K39</f>
        <v>23.08</v>
      </c>
      <c r="L46" s="13">
        <f>+L39</f>
        <v>14.22</v>
      </c>
      <c r="M46" s="5"/>
      <c r="N46" s="5"/>
      <c r="O46" s="5"/>
      <c r="P46" s="5"/>
      <c r="Q46" s="5"/>
      <c r="R46" s="14">
        <f>+R39</f>
        <v>22.931999999999999</v>
      </c>
      <c r="S46" s="14">
        <f>+S39</f>
        <v>12.8</v>
      </c>
      <c r="T46" s="5"/>
      <c r="U46" s="5"/>
      <c r="V46" s="5"/>
    </row>
    <row r="47" spans="1:24">
      <c r="B47" s="2" t="s">
        <v>74</v>
      </c>
      <c r="C47" s="2"/>
      <c r="D47" s="2">
        <f>+D6+D7+D8+D9+D10+D11+D12+D15+D16+D17+D18+D21+D22+D28+D29</f>
        <v>283.39999999999998</v>
      </c>
      <c r="E47" s="2">
        <f>+E6+E7+E8+E9+E10+E11+E12+E15+E16+E17+E18+E21+E22+E28+E29</f>
        <v>230</v>
      </c>
      <c r="F47" s="2"/>
      <c r="G47" s="2"/>
      <c r="H47" s="7">
        <f>+E48+L48+S48</f>
        <v>41.481684981684978</v>
      </c>
      <c r="I47" s="2"/>
      <c r="J47" s="2"/>
      <c r="K47" s="2">
        <f>+K6+K7+K8+K9+K10+K11+K12+K13+K18+K19+K21+K22+K28+K29</f>
        <v>315.8</v>
      </c>
      <c r="L47" s="2">
        <f>+L19+L6+L7+L8+L9+L10+L11+L13+L12+L15+L16+L17+L18+L21+L22+L28+L29</f>
        <v>197</v>
      </c>
      <c r="M47" s="2"/>
      <c r="N47" s="2"/>
      <c r="O47" s="2"/>
      <c r="P47" s="2"/>
      <c r="Q47" s="2"/>
      <c r="R47" s="2">
        <f>+R6+R7+R8+R9+R10+R11+R12+R13+R14+R21+R22+R28+R29</f>
        <v>283.40000000000003</v>
      </c>
      <c r="S47" s="2">
        <f>+S6++S13+S14+S7+S8+S9+S10+S11+S12+S15+S16+S17+S18+S21+S22+S28+S29</f>
        <v>157</v>
      </c>
      <c r="T47" s="2"/>
      <c r="U47" s="2"/>
      <c r="V47" s="2"/>
      <c r="W47" s="2"/>
      <c r="X47" s="2"/>
    </row>
    <row r="48" spans="1:24">
      <c r="B48" s="2"/>
      <c r="C48" s="2"/>
      <c r="D48" s="9">
        <f>+D47/15</f>
        <v>18.893333333333331</v>
      </c>
      <c r="E48" s="11">
        <f>+E47/15</f>
        <v>15.333333333333334</v>
      </c>
      <c r="F48" s="2"/>
      <c r="G48" s="2"/>
      <c r="H48" s="18">
        <f>+H47/3</f>
        <v>13.827228327228326</v>
      </c>
      <c r="I48" s="2"/>
      <c r="J48" s="2"/>
      <c r="K48" s="9">
        <f>+K47/14</f>
        <v>22.557142857142857</v>
      </c>
      <c r="L48" s="9">
        <f>+L47/14</f>
        <v>14.071428571428571</v>
      </c>
      <c r="M48" s="2"/>
      <c r="N48" s="2"/>
      <c r="O48" s="2"/>
      <c r="P48" s="2"/>
      <c r="Q48" s="2"/>
      <c r="R48" s="9">
        <f>+R47/13</f>
        <v>21.800000000000004</v>
      </c>
      <c r="S48" s="9">
        <f>+S47/13</f>
        <v>12.076923076923077</v>
      </c>
      <c r="T48" s="2"/>
      <c r="U48" s="2"/>
      <c r="V48" s="2"/>
      <c r="W48" s="2"/>
      <c r="X48" s="2"/>
    </row>
    <row r="49" spans="2:24">
      <c r="B49" s="2" t="s">
        <v>66</v>
      </c>
      <c r="C49" s="2"/>
      <c r="D49" s="2">
        <f>+D20+D23+D24+D25+D26+D27+D30+D32+D35+D36</f>
        <v>196.59999999999997</v>
      </c>
      <c r="E49" s="2">
        <f>+E20+E23+E24+E25+E26+E27+E30+E32+E35+E36</f>
        <v>140.5</v>
      </c>
      <c r="F49" s="2"/>
      <c r="G49" s="2"/>
      <c r="H49" s="7">
        <f>+E50+L50+S50</f>
        <v>40.205303030303028</v>
      </c>
      <c r="I49" s="2"/>
      <c r="J49" s="2"/>
      <c r="K49" s="2">
        <f>+K20+K23+K24+K25+K26+K27+K32+K33+K34+K35+K36</f>
        <v>261.20000000000005</v>
      </c>
      <c r="L49" s="2">
        <f>+L20+L33+L23+L24+L25+L26+L27+L30+L32+L35+L36</f>
        <v>152.5</v>
      </c>
      <c r="M49" s="2"/>
      <c r="N49" s="2"/>
      <c r="O49" s="2"/>
      <c r="P49" s="2"/>
      <c r="Q49" s="2"/>
      <c r="R49" s="2">
        <f>+R20+R23+R24+R25+R26+R27+R30+R31+R32+R34+R35+R36</f>
        <v>289.89999999999998</v>
      </c>
      <c r="S49" s="2">
        <f>+S34+S31+S3420+S23+S24+S25+S26+S27+S30+S32+S35+S36</f>
        <v>147.5</v>
      </c>
      <c r="T49" s="2"/>
      <c r="U49" s="2"/>
      <c r="V49" s="2"/>
      <c r="W49" s="2"/>
      <c r="X49" s="2"/>
    </row>
    <row r="50" spans="2:24">
      <c r="B50" s="2"/>
      <c r="C50" s="2"/>
      <c r="D50" s="10">
        <f>+D49/10</f>
        <v>19.659999999999997</v>
      </c>
      <c r="E50" s="9">
        <f>+E49/10</f>
        <v>14.05</v>
      </c>
      <c r="F50" s="2"/>
      <c r="G50" s="2"/>
      <c r="H50" s="9">
        <f>+H49/3</f>
        <v>13.401767676767676</v>
      </c>
      <c r="I50" s="2"/>
      <c r="J50" s="2"/>
      <c r="K50" s="9">
        <f>+K49/11</f>
        <v>23.74545454545455</v>
      </c>
      <c r="L50" s="9">
        <f>+L49/11</f>
        <v>13.863636363636363</v>
      </c>
      <c r="M50" s="2"/>
      <c r="N50" s="2"/>
      <c r="O50" s="2"/>
      <c r="P50" s="2"/>
      <c r="Q50" s="2"/>
      <c r="R50" s="9">
        <f>+R49/12</f>
        <v>24.158333333333331</v>
      </c>
      <c r="S50" s="9">
        <f>+S49/12</f>
        <v>12.291666666666666</v>
      </c>
      <c r="T50" s="2"/>
      <c r="U50" s="2"/>
      <c r="V50" s="2"/>
      <c r="W50" s="2"/>
      <c r="X50" s="2"/>
    </row>
    <row r="51" spans="2:24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2:24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2:24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2:2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2:2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2:2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2:2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2:24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2:2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2:2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2:24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9" spans="2:14">
      <c r="B69" t="s">
        <v>73</v>
      </c>
      <c r="C69" t="s">
        <v>72</v>
      </c>
      <c r="D69" s="8">
        <f>+D48+K48+R48</f>
        <v>63.250476190476192</v>
      </c>
      <c r="E69" s="8">
        <f>+E48+L48+S48</f>
        <v>41.481684981684978</v>
      </c>
      <c r="F69" s="8"/>
      <c r="G69" s="8"/>
      <c r="H69" s="8"/>
      <c r="I69" s="8" t="s">
        <v>73</v>
      </c>
      <c r="J69" s="8" t="s">
        <v>66</v>
      </c>
      <c r="K69" s="8">
        <f>+D50+K50+R50</f>
        <v>67.563787878787878</v>
      </c>
      <c r="L69" s="8">
        <f>+E50+L50+S50</f>
        <v>40.205303030303028</v>
      </c>
      <c r="M69" s="8"/>
      <c r="N69" s="8"/>
    </row>
    <row r="70" spans="2:14">
      <c r="B70" t="s">
        <v>7</v>
      </c>
      <c r="D70" s="8">
        <f>+D69/3</f>
        <v>21.083492063492063</v>
      </c>
      <c r="E70" s="8">
        <f>+E69/3</f>
        <v>13.827228327228326</v>
      </c>
      <c r="F70" s="8"/>
      <c r="G70" s="8"/>
      <c r="H70" s="8"/>
      <c r="I70" s="8" t="s">
        <v>7</v>
      </c>
      <c r="J70" s="8"/>
      <c r="K70" s="8">
        <f>+K69/3</f>
        <v>22.521262626262626</v>
      </c>
      <c r="L70" s="8">
        <f>+L69/3</f>
        <v>13.401767676767676</v>
      </c>
      <c r="M70" s="8"/>
      <c r="N70" s="8"/>
    </row>
  </sheetData>
  <mergeCells count="16">
    <mergeCell ref="B2:X2"/>
    <mergeCell ref="B3:X3"/>
    <mergeCell ref="B37:C37"/>
    <mergeCell ref="D4:J4"/>
    <mergeCell ref="K4:Q4"/>
    <mergeCell ref="R4:X4"/>
    <mergeCell ref="B26:B27"/>
    <mergeCell ref="B6:B9"/>
    <mergeCell ref="B10:B14"/>
    <mergeCell ref="B15:B19"/>
    <mergeCell ref="B21:B22"/>
    <mergeCell ref="B23:B25"/>
    <mergeCell ref="B30:B31"/>
    <mergeCell ref="B32:B34"/>
    <mergeCell ref="B28:B29"/>
    <mergeCell ref="B35:B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="60" zoomScaleNormal="60" workbookViewId="0">
      <selection activeCell="M31" activeCellId="1" sqref="J31:J41 M31:M41"/>
    </sheetView>
  </sheetViews>
  <sheetFormatPr baseColWidth="10" defaultRowHeight="15"/>
  <cols>
    <col min="1" max="1" width="13" customWidth="1"/>
    <col min="2" max="2" width="24.5703125" customWidth="1"/>
    <col min="5" max="5" width="9.42578125" customWidth="1"/>
    <col min="6" max="6" width="5.42578125" customWidth="1"/>
    <col min="7" max="7" width="10.5703125" customWidth="1"/>
    <col min="8" max="8" width="7.42578125" customWidth="1"/>
    <col min="10" max="10" width="19.85546875" customWidth="1"/>
    <col min="12" max="12" width="12.7109375" customWidth="1"/>
    <col min="13" max="14" width="15.42578125" customWidth="1"/>
  </cols>
  <sheetData>
    <row r="1" spans="1:17">
      <c r="Q1" s="78" t="s">
        <v>94</v>
      </c>
    </row>
    <row r="2" spans="1:17">
      <c r="A2" s="126" t="s">
        <v>78</v>
      </c>
      <c r="B2" s="127"/>
      <c r="C2" s="127"/>
      <c r="D2" s="127"/>
      <c r="E2" s="127"/>
      <c r="F2" s="127"/>
      <c r="G2" s="127"/>
      <c r="H2" s="128"/>
    </row>
    <row r="3" spans="1:17">
      <c r="A3" s="129" t="s">
        <v>64</v>
      </c>
      <c r="B3" s="129"/>
      <c r="C3" s="129"/>
      <c r="D3" s="129"/>
      <c r="E3" s="129"/>
      <c r="F3" s="129"/>
      <c r="G3" s="129"/>
      <c r="H3" s="129"/>
    </row>
    <row r="4" spans="1:17">
      <c r="A4" s="130"/>
      <c r="B4" s="130"/>
      <c r="C4" s="131" t="s">
        <v>2</v>
      </c>
      <c r="D4" s="131"/>
      <c r="E4" s="132" t="s">
        <v>97</v>
      </c>
      <c r="F4" s="132"/>
      <c r="G4" s="133" t="s">
        <v>3</v>
      </c>
      <c r="H4" s="133"/>
    </row>
    <row r="5" spans="1:17">
      <c r="A5" s="33" t="s">
        <v>0</v>
      </c>
      <c r="B5" s="33" t="s">
        <v>19</v>
      </c>
      <c r="C5" s="55" t="s">
        <v>35</v>
      </c>
      <c r="D5" s="55" t="s">
        <v>7</v>
      </c>
      <c r="E5" s="57" t="s">
        <v>35</v>
      </c>
      <c r="F5" s="58" t="s">
        <v>7</v>
      </c>
      <c r="G5" s="56" t="s">
        <v>35</v>
      </c>
      <c r="H5" s="55" t="s">
        <v>7</v>
      </c>
    </row>
    <row r="6" spans="1:17">
      <c r="A6" s="123" t="s">
        <v>6</v>
      </c>
      <c r="B6" s="37" t="s">
        <v>39</v>
      </c>
      <c r="C6" s="59">
        <v>19.7</v>
      </c>
      <c r="D6" s="59">
        <v>18</v>
      </c>
      <c r="E6" s="59"/>
      <c r="F6" s="59"/>
      <c r="G6" s="59"/>
      <c r="H6" s="59"/>
    </row>
    <row r="7" spans="1:17" ht="14.25" customHeight="1">
      <c r="A7" s="124"/>
      <c r="B7" s="37" t="s">
        <v>39</v>
      </c>
      <c r="C7" s="59">
        <v>20.7</v>
      </c>
      <c r="D7" s="59">
        <v>11</v>
      </c>
      <c r="E7" s="59"/>
      <c r="F7" s="59"/>
      <c r="G7" s="59"/>
      <c r="H7" s="59"/>
    </row>
    <row r="8" spans="1:17" ht="27.75" customHeight="1">
      <c r="A8" s="124"/>
      <c r="B8" s="37" t="s">
        <v>39</v>
      </c>
      <c r="C8" s="59">
        <v>18.8</v>
      </c>
      <c r="D8" s="59">
        <v>16</v>
      </c>
      <c r="E8" s="59"/>
      <c r="F8" s="59"/>
      <c r="G8" s="59"/>
      <c r="H8" s="59"/>
    </row>
    <row r="9" spans="1:17">
      <c r="A9" s="124"/>
      <c r="B9" s="38" t="s">
        <v>38</v>
      </c>
      <c r="C9" s="59">
        <v>16.899999999999999</v>
      </c>
      <c r="D9" s="59">
        <v>12</v>
      </c>
      <c r="E9" s="59">
        <v>20.100000000000001</v>
      </c>
      <c r="F9" s="59">
        <v>10</v>
      </c>
      <c r="G9" s="59"/>
      <c r="H9" s="59"/>
    </row>
    <row r="10" spans="1:17">
      <c r="A10" s="125"/>
      <c r="B10" s="40" t="s">
        <v>38</v>
      </c>
      <c r="C10" s="59"/>
      <c r="D10" s="59"/>
      <c r="E10" s="59">
        <v>20.399999999999999</v>
      </c>
      <c r="F10" s="59">
        <v>12</v>
      </c>
      <c r="G10" s="59"/>
      <c r="H10" s="59"/>
    </row>
    <row r="11" spans="1:17">
      <c r="A11" s="123"/>
      <c r="B11" s="41" t="s">
        <v>17</v>
      </c>
      <c r="C11" s="62">
        <f>SUM(C6:C10)</f>
        <v>76.099999999999994</v>
      </c>
      <c r="D11" s="62">
        <f>SUM(D6:D10)</f>
        <v>57</v>
      </c>
      <c r="E11" s="62">
        <f>SUM(E6:E10)</f>
        <v>40.5</v>
      </c>
      <c r="F11" s="62">
        <f>SUM(F6:F10)</f>
        <v>22</v>
      </c>
      <c r="G11" s="62">
        <f t="shared" ref="G11:H11" si="0">SUM(G6:G10)</f>
        <v>0</v>
      </c>
      <c r="H11" s="62">
        <f t="shared" si="0"/>
        <v>0</v>
      </c>
    </row>
    <row r="12" spans="1:17">
      <c r="A12" s="125"/>
      <c r="B12" s="41" t="s">
        <v>18</v>
      </c>
      <c r="C12" s="63">
        <f>+C11/4</f>
        <v>19.024999999999999</v>
      </c>
      <c r="D12" s="63">
        <f>+D11/4</f>
        <v>14.25</v>
      </c>
      <c r="E12" s="63">
        <f>+E11/2</f>
        <v>20.25</v>
      </c>
      <c r="F12" s="63">
        <f>+F11/2</f>
        <v>11</v>
      </c>
      <c r="G12" s="63">
        <f t="shared" ref="G12:H12" si="1">+G11/4</f>
        <v>0</v>
      </c>
      <c r="H12" s="63">
        <f t="shared" si="1"/>
        <v>0</v>
      </c>
    </row>
    <row r="13" spans="1:17">
      <c r="A13" s="123" t="s">
        <v>5</v>
      </c>
      <c r="B13" s="37" t="s">
        <v>43</v>
      </c>
      <c r="C13" s="59">
        <v>17.899999999999999</v>
      </c>
      <c r="D13" s="59">
        <v>16</v>
      </c>
      <c r="E13" s="59">
        <v>21.3</v>
      </c>
      <c r="F13" s="59">
        <v>13</v>
      </c>
      <c r="G13" s="59">
        <v>19.8</v>
      </c>
      <c r="H13" s="59">
        <v>19</v>
      </c>
    </row>
    <row r="14" spans="1:17">
      <c r="A14" s="124"/>
      <c r="B14" s="38" t="s">
        <v>42</v>
      </c>
      <c r="C14" s="59">
        <v>17.2</v>
      </c>
      <c r="D14" s="59">
        <v>18</v>
      </c>
      <c r="E14" s="59">
        <v>21</v>
      </c>
      <c r="F14" s="59">
        <v>13</v>
      </c>
      <c r="G14" s="59">
        <v>23.6</v>
      </c>
      <c r="H14" s="59">
        <v>13</v>
      </c>
    </row>
    <row r="15" spans="1:17">
      <c r="A15" s="124"/>
      <c r="B15" s="38" t="s">
        <v>41</v>
      </c>
      <c r="C15" s="59">
        <v>21</v>
      </c>
      <c r="D15" s="59">
        <v>14</v>
      </c>
      <c r="E15" s="59">
        <v>22.8</v>
      </c>
      <c r="F15" s="59">
        <v>11</v>
      </c>
      <c r="G15" s="59">
        <v>23.1</v>
      </c>
      <c r="H15" s="59">
        <v>5</v>
      </c>
    </row>
    <row r="16" spans="1:17">
      <c r="A16" s="124"/>
      <c r="B16" s="38" t="s">
        <v>40</v>
      </c>
      <c r="C16" s="59"/>
      <c r="D16" s="59"/>
      <c r="E16" s="59">
        <v>26.3</v>
      </c>
      <c r="F16" s="59">
        <v>17</v>
      </c>
      <c r="G16" s="59">
        <v>26.3</v>
      </c>
      <c r="H16" s="59">
        <v>9</v>
      </c>
    </row>
    <row r="17" spans="1:16">
      <c r="A17" s="125"/>
      <c r="B17" s="38" t="s">
        <v>40</v>
      </c>
      <c r="C17" s="59"/>
      <c r="D17" s="59"/>
      <c r="E17" s="59"/>
      <c r="F17" s="59"/>
      <c r="G17" s="59">
        <v>22.3</v>
      </c>
      <c r="H17" s="59">
        <v>11</v>
      </c>
    </row>
    <row r="18" spans="1:16">
      <c r="A18" s="123"/>
      <c r="B18" s="39" t="s">
        <v>17</v>
      </c>
      <c r="C18" s="59">
        <f t="shared" ref="C18:H18" si="2">SUM(C13:C17)</f>
        <v>56.099999999999994</v>
      </c>
      <c r="D18" s="59">
        <f t="shared" si="2"/>
        <v>48</v>
      </c>
      <c r="E18" s="59">
        <f t="shared" si="2"/>
        <v>91.399999999999991</v>
      </c>
      <c r="F18" s="59">
        <f t="shared" si="2"/>
        <v>54</v>
      </c>
      <c r="G18" s="59">
        <f t="shared" si="2"/>
        <v>115.1</v>
      </c>
      <c r="H18" s="59">
        <f t="shared" si="2"/>
        <v>57</v>
      </c>
    </row>
    <row r="19" spans="1:16">
      <c r="A19" s="125"/>
      <c r="B19" s="39" t="s">
        <v>18</v>
      </c>
      <c r="C19" s="61">
        <f>+C18/3</f>
        <v>18.7</v>
      </c>
      <c r="D19" s="61">
        <f>+D18/3</f>
        <v>16</v>
      </c>
      <c r="E19" s="61">
        <f>+E18/4</f>
        <v>22.849999999999998</v>
      </c>
      <c r="F19" s="61">
        <f>+F18/4</f>
        <v>13.5</v>
      </c>
      <c r="G19" s="61">
        <f>+G18/5</f>
        <v>23.02</v>
      </c>
      <c r="H19" s="61">
        <f>+H18/5</f>
        <v>11.4</v>
      </c>
    </row>
    <row r="20" spans="1:16">
      <c r="A20" s="139" t="s">
        <v>12</v>
      </c>
      <c r="B20" s="46" t="s">
        <v>56</v>
      </c>
      <c r="C20" s="62">
        <v>15.5</v>
      </c>
      <c r="D20" s="59">
        <v>14</v>
      </c>
      <c r="E20" s="59">
        <v>20.2</v>
      </c>
      <c r="F20" s="59">
        <v>13</v>
      </c>
      <c r="G20" s="59">
        <v>25.5</v>
      </c>
      <c r="H20" s="59">
        <v>12</v>
      </c>
      <c r="P20" s="78" t="s">
        <v>95</v>
      </c>
    </row>
    <row r="21" spans="1:16">
      <c r="A21" s="140"/>
      <c r="B21" s="46" t="s">
        <v>57</v>
      </c>
      <c r="C21" s="62">
        <v>18.899999999999999</v>
      </c>
      <c r="D21" s="59">
        <v>15</v>
      </c>
      <c r="E21" s="59">
        <v>26.8</v>
      </c>
      <c r="F21" s="59">
        <v>19</v>
      </c>
      <c r="G21" s="59">
        <v>28.6</v>
      </c>
      <c r="H21" s="59">
        <v>12</v>
      </c>
    </row>
    <row r="22" spans="1:16">
      <c r="A22" s="123"/>
      <c r="B22" s="47" t="s">
        <v>17</v>
      </c>
      <c r="C22" s="62">
        <f t="shared" ref="C22:H22" si="3">+C20+C21</f>
        <v>34.4</v>
      </c>
      <c r="D22" s="62">
        <f t="shared" si="3"/>
        <v>29</v>
      </c>
      <c r="E22" s="62">
        <f t="shared" si="3"/>
        <v>47</v>
      </c>
      <c r="F22" s="62">
        <f t="shared" si="3"/>
        <v>32</v>
      </c>
      <c r="G22" s="62">
        <f t="shared" si="3"/>
        <v>54.1</v>
      </c>
      <c r="H22" s="62">
        <f t="shared" si="3"/>
        <v>24</v>
      </c>
    </row>
    <row r="23" spans="1:16">
      <c r="A23" s="125"/>
      <c r="B23" s="47" t="s">
        <v>18</v>
      </c>
      <c r="C23" s="63">
        <f t="shared" ref="C23:H23" si="4">+C22/2</f>
        <v>17.2</v>
      </c>
      <c r="D23" s="63">
        <f t="shared" si="4"/>
        <v>14.5</v>
      </c>
      <c r="E23" s="63">
        <f t="shared" si="4"/>
        <v>23.5</v>
      </c>
      <c r="F23" s="63">
        <f t="shared" si="4"/>
        <v>16</v>
      </c>
      <c r="G23" s="63">
        <f t="shared" si="4"/>
        <v>27.05</v>
      </c>
      <c r="H23" s="63">
        <f t="shared" si="4"/>
        <v>12</v>
      </c>
    </row>
    <row r="24" spans="1:16">
      <c r="A24" s="139" t="s">
        <v>9</v>
      </c>
      <c r="B24" s="44" t="s">
        <v>49</v>
      </c>
      <c r="C24" s="62">
        <v>17.600000000000001</v>
      </c>
      <c r="D24" s="59">
        <v>14</v>
      </c>
      <c r="E24" s="59">
        <v>21.2</v>
      </c>
      <c r="F24" s="59">
        <v>10</v>
      </c>
      <c r="G24" s="59">
        <v>19.7</v>
      </c>
      <c r="H24" s="59">
        <v>13</v>
      </c>
    </row>
    <row r="25" spans="1:16">
      <c r="A25" s="140"/>
      <c r="B25" s="44" t="s">
        <v>50</v>
      </c>
      <c r="C25" s="62">
        <v>19.8</v>
      </c>
      <c r="D25" s="59">
        <v>14</v>
      </c>
      <c r="E25" s="59">
        <v>21.7</v>
      </c>
      <c r="F25" s="59">
        <v>11</v>
      </c>
      <c r="G25" s="59">
        <v>17.5</v>
      </c>
      <c r="H25" s="59">
        <v>10</v>
      </c>
    </row>
    <row r="26" spans="1:16">
      <c r="A26" s="123"/>
      <c r="B26" s="45" t="s">
        <v>17</v>
      </c>
      <c r="C26" s="62">
        <f t="shared" ref="C26:H26" si="5">+C24+C25</f>
        <v>37.400000000000006</v>
      </c>
      <c r="D26" s="62">
        <f t="shared" si="5"/>
        <v>28</v>
      </c>
      <c r="E26" s="62">
        <f t="shared" si="5"/>
        <v>42.9</v>
      </c>
      <c r="F26" s="62">
        <f t="shared" si="5"/>
        <v>21</v>
      </c>
      <c r="G26" s="62">
        <f t="shared" si="5"/>
        <v>37.200000000000003</v>
      </c>
      <c r="H26" s="62">
        <f t="shared" si="5"/>
        <v>23</v>
      </c>
    </row>
    <row r="27" spans="1:16">
      <c r="A27" s="125"/>
      <c r="B27" s="45" t="s">
        <v>18</v>
      </c>
      <c r="C27" s="63">
        <f t="shared" ref="C27:H27" si="6">+C26/2</f>
        <v>18.700000000000003</v>
      </c>
      <c r="D27" s="63">
        <f t="shared" si="6"/>
        <v>14</v>
      </c>
      <c r="E27" s="63">
        <f t="shared" si="6"/>
        <v>21.45</v>
      </c>
      <c r="F27" s="63">
        <f t="shared" si="6"/>
        <v>10.5</v>
      </c>
      <c r="G27" s="63">
        <f t="shared" si="6"/>
        <v>18.600000000000001</v>
      </c>
      <c r="H27" s="63">
        <f t="shared" si="6"/>
        <v>11.5</v>
      </c>
    </row>
    <row r="28" spans="1:16">
      <c r="A28" s="149" t="s">
        <v>1</v>
      </c>
      <c r="B28" s="34" t="s">
        <v>44</v>
      </c>
      <c r="C28" s="59">
        <v>18.2</v>
      </c>
      <c r="D28" s="59">
        <v>17</v>
      </c>
      <c r="E28" s="59">
        <v>21.5</v>
      </c>
      <c r="F28" s="59">
        <v>15</v>
      </c>
      <c r="G28" s="59">
        <v>19.2</v>
      </c>
      <c r="H28" s="59">
        <v>14</v>
      </c>
    </row>
    <row r="29" spans="1:16">
      <c r="A29" s="150"/>
      <c r="B29" s="34" t="s">
        <v>45</v>
      </c>
      <c r="C29" s="59">
        <v>20.7</v>
      </c>
      <c r="D29" s="59">
        <v>19</v>
      </c>
      <c r="E29" s="59">
        <v>21.9</v>
      </c>
      <c r="F29" s="59">
        <v>19</v>
      </c>
      <c r="G29" s="59">
        <v>19.899999999999999</v>
      </c>
      <c r="H29" s="59">
        <v>12</v>
      </c>
      <c r="J29" s="78"/>
      <c r="K29" s="134" t="s">
        <v>91</v>
      </c>
      <c r="L29" s="135"/>
      <c r="M29" s="136"/>
      <c r="N29" s="82"/>
    </row>
    <row r="30" spans="1:16" ht="22.5">
      <c r="A30" s="150"/>
      <c r="B30" s="34" t="s">
        <v>46</v>
      </c>
      <c r="C30" s="59">
        <v>18.5</v>
      </c>
      <c r="D30" s="59">
        <v>15</v>
      </c>
      <c r="E30" s="59">
        <v>25.1</v>
      </c>
      <c r="F30" s="59">
        <v>18</v>
      </c>
      <c r="G30" s="59">
        <v>19.8</v>
      </c>
      <c r="H30" s="59">
        <v>17</v>
      </c>
      <c r="J30" s="75" t="s">
        <v>0</v>
      </c>
      <c r="K30" s="70" t="s">
        <v>2</v>
      </c>
      <c r="L30" s="71" t="s">
        <v>4</v>
      </c>
      <c r="M30" s="72" t="s">
        <v>3</v>
      </c>
      <c r="N30" s="83"/>
    </row>
    <row r="31" spans="1:16">
      <c r="A31" s="151"/>
      <c r="B31" s="34" t="s">
        <v>47</v>
      </c>
      <c r="C31" s="59">
        <v>22</v>
      </c>
      <c r="D31" s="59">
        <v>17</v>
      </c>
      <c r="E31" s="59">
        <v>25.5</v>
      </c>
      <c r="F31" s="59">
        <v>16</v>
      </c>
      <c r="G31" s="59">
        <v>18.100000000000001</v>
      </c>
      <c r="H31" s="59">
        <v>10</v>
      </c>
      <c r="I31" s="76">
        <v>1</v>
      </c>
      <c r="J31" s="73" t="s">
        <v>81</v>
      </c>
      <c r="K31" s="73">
        <v>19.02</v>
      </c>
      <c r="L31" s="73">
        <v>20.25</v>
      </c>
      <c r="M31" s="73">
        <v>0</v>
      </c>
      <c r="N31">
        <f>+K31+L31+M31</f>
        <v>39.269999999999996</v>
      </c>
      <c r="O31">
        <f>+N31/2</f>
        <v>19.634999999999998</v>
      </c>
    </row>
    <row r="32" spans="1:16">
      <c r="A32" s="149"/>
      <c r="B32" s="35" t="s">
        <v>17</v>
      </c>
      <c r="C32" s="60">
        <f t="shared" ref="C32:H32" si="7">SUM(C28:C31)</f>
        <v>79.400000000000006</v>
      </c>
      <c r="D32" s="60">
        <f t="shared" si="7"/>
        <v>68</v>
      </c>
      <c r="E32" s="60">
        <f t="shared" si="7"/>
        <v>94</v>
      </c>
      <c r="F32" s="60">
        <f t="shared" si="7"/>
        <v>68</v>
      </c>
      <c r="G32" s="60">
        <f t="shared" si="7"/>
        <v>77</v>
      </c>
      <c r="H32" s="60">
        <f t="shared" si="7"/>
        <v>53</v>
      </c>
      <c r="I32">
        <v>2</v>
      </c>
      <c r="J32" s="73" t="s">
        <v>80</v>
      </c>
      <c r="K32" s="73">
        <v>18.7</v>
      </c>
      <c r="L32" s="73">
        <v>22.85</v>
      </c>
      <c r="M32" s="73">
        <v>23.02</v>
      </c>
      <c r="N32">
        <f t="shared" ref="N32:N43" si="8">+K32+L32+M32</f>
        <v>64.569999999999993</v>
      </c>
      <c r="O32">
        <f t="shared" ref="O32:O42" si="9">+N32/3</f>
        <v>21.52333333333333</v>
      </c>
    </row>
    <row r="33" spans="1:16">
      <c r="A33" s="151"/>
      <c r="B33" s="36" t="s">
        <v>18</v>
      </c>
      <c r="C33" s="61">
        <f t="shared" ref="C33:H33" si="10">+C32/4</f>
        <v>19.850000000000001</v>
      </c>
      <c r="D33" s="61">
        <f t="shared" si="10"/>
        <v>17</v>
      </c>
      <c r="E33" s="61">
        <f t="shared" si="10"/>
        <v>23.5</v>
      </c>
      <c r="F33" s="61">
        <f t="shared" si="10"/>
        <v>17</v>
      </c>
      <c r="G33" s="61">
        <f t="shared" si="10"/>
        <v>19.25</v>
      </c>
      <c r="H33" s="61">
        <f t="shared" si="10"/>
        <v>13.25</v>
      </c>
      <c r="I33">
        <v>3</v>
      </c>
      <c r="J33" s="73" t="s">
        <v>86</v>
      </c>
      <c r="K33" s="74">
        <v>17.2</v>
      </c>
      <c r="L33" s="74">
        <v>23.5</v>
      </c>
      <c r="M33" s="74">
        <v>27.05</v>
      </c>
      <c r="N33">
        <f t="shared" si="8"/>
        <v>67.75</v>
      </c>
      <c r="O33">
        <f t="shared" si="9"/>
        <v>22.583333333333332</v>
      </c>
    </row>
    <row r="34" spans="1:16">
      <c r="A34" s="143" t="s">
        <v>90</v>
      </c>
      <c r="B34" s="52" t="s">
        <v>59</v>
      </c>
      <c r="C34" s="62">
        <v>14.7</v>
      </c>
      <c r="D34" s="59">
        <v>17</v>
      </c>
      <c r="E34" s="59">
        <v>34</v>
      </c>
      <c r="F34" s="59">
        <v>14</v>
      </c>
      <c r="G34" s="59">
        <v>23.6</v>
      </c>
      <c r="H34" s="59">
        <v>9</v>
      </c>
      <c r="I34" s="76">
        <v>4</v>
      </c>
      <c r="J34" s="73" t="s">
        <v>83</v>
      </c>
      <c r="K34" s="74">
        <v>18.7</v>
      </c>
      <c r="L34" s="74">
        <v>21.45</v>
      </c>
      <c r="M34" s="74">
        <v>18.600000000000001</v>
      </c>
      <c r="N34">
        <f t="shared" si="8"/>
        <v>58.75</v>
      </c>
      <c r="O34">
        <f t="shared" si="9"/>
        <v>19.583333333333332</v>
      </c>
    </row>
    <row r="35" spans="1:16">
      <c r="A35" s="144"/>
      <c r="B35" s="52" t="s">
        <v>60</v>
      </c>
      <c r="C35" s="65"/>
      <c r="D35" s="65"/>
      <c r="E35" s="59">
        <v>23.7</v>
      </c>
      <c r="F35" s="59">
        <v>17</v>
      </c>
      <c r="G35" s="59"/>
      <c r="H35" s="59"/>
      <c r="I35">
        <v>5</v>
      </c>
      <c r="J35" s="73" t="s">
        <v>79</v>
      </c>
      <c r="K35" s="74">
        <v>19.850000000000001</v>
      </c>
      <c r="L35" s="74">
        <v>23.5</v>
      </c>
      <c r="M35" s="74">
        <v>19.25</v>
      </c>
      <c r="N35">
        <f t="shared" si="8"/>
        <v>62.6</v>
      </c>
      <c r="O35">
        <f t="shared" si="9"/>
        <v>20.866666666666667</v>
      </c>
      <c r="P35" s="78" t="s">
        <v>96</v>
      </c>
    </row>
    <row r="36" spans="1:16">
      <c r="A36" s="145"/>
      <c r="B36" s="52" t="s">
        <v>59</v>
      </c>
      <c r="C36" s="62"/>
      <c r="D36" s="59"/>
      <c r="E36" s="59">
        <v>20.8</v>
      </c>
      <c r="F36" s="59">
        <v>6</v>
      </c>
      <c r="G36" s="59">
        <v>21.2</v>
      </c>
      <c r="H36" s="59">
        <v>10.5</v>
      </c>
      <c r="I36">
        <v>6</v>
      </c>
      <c r="J36" s="73" t="s">
        <v>88</v>
      </c>
      <c r="K36" s="74">
        <v>14.7</v>
      </c>
      <c r="L36" s="74">
        <v>26.17</v>
      </c>
      <c r="M36" s="74">
        <v>22.4</v>
      </c>
      <c r="N36">
        <f t="shared" si="8"/>
        <v>63.27</v>
      </c>
      <c r="O36">
        <f t="shared" si="9"/>
        <v>21.09</v>
      </c>
    </row>
    <row r="37" spans="1:16">
      <c r="A37" s="31"/>
      <c r="B37" s="48" t="s">
        <v>17</v>
      </c>
      <c r="C37" s="65">
        <f>+C34</f>
        <v>14.7</v>
      </c>
      <c r="D37" s="59">
        <f>+D34</f>
        <v>17</v>
      </c>
      <c r="E37" s="59">
        <f>+E34+E35+E36</f>
        <v>78.5</v>
      </c>
      <c r="F37" s="59">
        <f>+F34+F35+F36</f>
        <v>37</v>
      </c>
      <c r="G37" s="59">
        <f>+G34+G35+G36</f>
        <v>44.8</v>
      </c>
      <c r="H37" s="59">
        <f>+H34+H35+H36</f>
        <v>19.5</v>
      </c>
      <c r="I37" s="76">
        <v>7</v>
      </c>
      <c r="J37" s="73" t="s">
        <v>87</v>
      </c>
      <c r="K37" s="74">
        <v>18.899999999999999</v>
      </c>
      <c r="L37" s="74">
        <v>0</v>
      </c>
      <c r="M37" s="74">
        <v>22.9</v>
      </c>
      <c r="N37">
        <f t="shared" si="8"/>
        <v>41.8</v>
      </c>
      <c r="O37">
        <f>+N37/2</f>
        <v>20.9</v>
      </c>
    </row>
    <row r="38" spans="1:16">
      <c r="A38" s="31"/>
      <c r="B38" s="48" t="s">
        <v>18</v>
      </c>
      <c r="C38" s="63">
        <f>+C37</f>
        <v>14.7</v>
      </c>
      <c r="D38" s="61">
        <f>+D37</f>
        <v>17</v>
      </c>
      <c r="E38" s="66">
        <f>+E37/3</f>
        <v>26.166666666666668</v>
      </c>
      <c r="F38" s="67">
        <f>+F37/3</f>
        <v>12.333333333333334</v>
      </c>
      <c r="G38" s="61">
        <f>+G37/2</f>
        <v>22.4</v>
      </c>
      <c r="H38" s="61">
        <f>+H37/2</f>
        <v>9.75</v>
      </c>
      <c r="I38">
        <v>8</v>
      </c>
      <c r="J38" s="73" t="s">
        <v>85</v>
      </c>
      <c r="K38" s="74">
        <v>20.5</v>
      </c>
      <c r="L38" s="74">
        <v>27.9</v>
      </c>
      <c r="M38" s="74">
        <v>25.5</v>
      </c>
      <c r="N38">
        <f t="shared" si="8"/>
        <v>73.900000000000006</v>
      </c>
      <c r="O38">
        <f t="shared" si="9"/>
        <v>24.633333333333336</v>
      </c>
    </row>
    <row r="39" spans="1:16">
      <c r="A39" s="141" t="s">
        <v>13</v>
      </c>
      <c r="B39" s="52" t="s">
        <v>58</v>
      </c>
      <c r="C39" s="62">
        <v>18.899999999999999</v>
      </c>
      <c r="D39" s="59">
        <v>10.5</v>
      </c>
      <c r="E39" s="59"/>
      <c r="F39" s="59"/>
      <c r="G39" s="59">
        <v>23.9</v>
      </c>
      <c r="H39" s="59">
        <v>14.5</v>
      </c>
      <c r="I39">
        <v>9</v>
      </c>
      <c r="J39" s="73" t="s">
        <v>89</v>
      </c>
      <c r="K39" s="74">
        <v>20.65</v>
      </c>
      <c r="L39" s="74">
        <v>19.95</v>
      </c>
      <c r="M39" s="74">
        <v>27.45</v>
      </c>
      <c r="N39">
        <f t="shared" si="8"/>
        <v>68.05</v>
      </c>
      <c r="O39">
        <f t="shared" si="9"/>
        <v>22.683333333333334</v>
      </c>
    </row>
    <row r="40" spans="1:16">
      <c r="A40" s="142"/>
      <c r="B40" s="52" t="s">
        <v>58</v>
      </c>
      <c r="C40" s="62"/>
      <c r="D40" s="59"/>
      <c r="E40" s="59"/>
      <c r="F40" s="59"/>
      <c r="G40" s="59">
        <v>21.9</v>
      </c>
      <c r="H40" s="59">
        <v>13</v>
      </c>
      <c r="I40" s="76">
        <v>10</v>
      </c>
      <c r="J40" s="73" t="s">
        <v>82</v>
      </c>
      <c r="K40" s="74">
        <v>20.100000000000001</v>
      </c>
      <c r="L40" s="74">
        <v>21.3</v>
      </c>
      <c r="M40" s="74">
        <v>29.2</v>
      </c>
      <c r="N40">
        <f t="shared" si="8"/>
        <v>70.600000000000009</v>
      </c>
      <c r="O40">
        <f t="shared" si="9"/>
        <v>23.533333333333335</v>
      </c>
    </row>
    <row r="41" spans="1:16">
      <c r="A41" s="31"/>
      <c r="B41" s="48" t="s">
        <v>17</v>
      </c>
      <c r="C41" s="62">
        <f>+C39+C40</f>
        <v>18.899999999999999</v>
      </c>
      <c r="D41" s="62">
        <f>+D39+D40</f>
        <v>10.5</v>
      </c>
      <c r="E41" s="62"/>
      <c r="F41" s="62"/>
      <c r="G41" s="62">
        <f>+G39+G40</f>
        <v>45.8</v>
      </c>
      <c r="H41" s="62">
        <f>+H39+H40</f>
        <v>27.5</v>
      </c>
      <c r="I41">
        <v>11</v>
      </c>
      <c r="J41" s="73" t="s">
        <v>84</v>
      </c>
      <c r="K41" s="74">
        <v>20.2</v>
      </c>
      <c r="L41" s="74">
        <v>21.9</v>
      </c>
      <c r="M41" s="74">
        <v>21.4</v>
      </c>
      <c r="N41">
        <f t="shared" si="8"/>
        <v>63.499999999999993</v>
      </c>
      <c r="O41">
        <f t="shared" si="9"/>
        <v>21.166666666666664</v>
      </c>
    </row>
    <row r="42" spans="1:16">
      <c r="A42" s="31"/>
      <c r="B42" s="48" t="s">
        <v>18</v>
      </c>
      <c r="C42" s="63">
        <f>+C41/1</f>
        <v>18.899999999999999</v>
      </c>
      <c r="D42" s="63">
        <f>+D41/1</f>
        <v>10.5</v>
      </c>
      <c r="E42" s="63">
        <v>0</v>
      </c>
      <c r="F42" s="63">
        <v>0</v>
      </c>
      <c r="G42" s="63">
        <f>+G41/2</f>
        <v>22.9</v>
      </c>
      <c r="H42" s="63">
        <f>+H41/2</f>
        <v>13.75</v>
      </c>
      <c r="J42" s="77" t="s">
        <v>93</v>
      </c>
      <c r="K42" s="32">
        <f>SUM(K31:K41)</f>
        <v>208.51999999999998</v>
      </c>
      <c r="L42" s="32">
        <f>SUM(L31:L41)</f>
        <v>228.77</v>
      </c>
      <c r="M42" s="32">
        <f>SUM(M31:M41)</f>
        <v>236.76999999999998</v>
      </c>
      <c r="N42">
        <f t="shared" si="8"/>
        <v>674.06</v>
      </c>
      <c r="O42">
        <f t="shared" si="9"/>
        <v>224.68666666666664</v>
      </c>
    </row>
    <row r="43" spans="1:16">
      <c r="A43" s="143" t="s">
        <v>11</v>
      </c>
      <c r="B43" s="49" t="s">
        <v>54</v>
      </c>
      <c r="C43" s="62">
        <v>20</v>
      </c>
      <c r="D43" s="59">
        <v>15.5</v>
      </c>
      <c r="E43" s="59">
        <v>30.8</v>
      </c>
      <c r="F43" s="59">
        <v>15.5</v>
      </c>
      <c r="G43" s="59">
        <v>24.2</v>
      </c>
      <c r="H43" s="59">
        <v>19</v>
      </c>
      <c r="J43" s="77" t="s">
        <v>92</v>
      </c>
      <c r="K43" s="80">
        <f>+K42/11</f>
        <v>18.956363636363633</v>
      </c>
      <c r="L43" s="81">
        <f>+L42/10</f>
        <v>22.877000000000002</v>
      </c>
      <c r="M43" s="79">
        <f>+M42/10</f>
        <v>23.677</v>
      </c>
      <c r="N43">
        <f t="shared" si="8"/>
        <v>65.510363636363635</v>
      </c>
      <c r="O43">
        <f>+N43/3</f>
        <v>21.836787878787877</v>
      </c>
    </row>
    <row r="44" spans="1:16">
      <c r="A44" s="145"/>
      <c r="B44" s="49" t="s">
        <v>55</v>
      </c>
      <c r="C44" s="62">
        <v>21</v>
      </c>
      <c r="D44" s="59">
        <v>17</v>
      </c>
      <c r="E44" s="59">
        <v>25</v>
      </c>
      <c r="F44" s="59">
        <v>15</v>
      </c>
      <c r="G44" s="59">
        <v>26.8</v>
      </c>
      <c r="H44" s="59">
        <v>14.5</v>
      </c>
    </row>
    <row r="45" spans="1:16">
      <c r="A45" s="30"/>
      <c r="B45" s="50" t="s">
        <v>17</v>
      </c>
      <c r="C45" s="62">
        <f t="shared" ref="C45:H45" si="11">SUM(C43:C44)</f>
        <v>41</v>
      </c>
      <c r="D45" s="62">
        <f t="shared" si="11"/>
        <v>32.5</v>
      </c>
      <c r="E45" s="62">
        <f t="shared" si="11"/>
        <v>55.8</v>
      </c>
      <c r="F45" s="62">
        <f t="shared" si="11"/>
        <v>30.5</v>
      </c>
      <c r="G45" s="62">
        <f t="shared" si="11"/>
        <v>51</v>
      </c>
      <c r="H45" s="62">
        <f t="shared" si="11"/>
        <v>33.5</v>
      </c>
    </row>
    <row r="46" spans="1:16">
      <c r="A46" s="30"/>
      <c r="B46" s="51" t="s">
        <v>18</v>
      </c>
      <c r="C46" s="63">
        <f>+C45/2</f>
        <v>20.5</v>
      </c>
      <c r="D46" s="63">
        <f>+D45/2</f>
        <v>16.25</v>
      </c>
      <c r="E46" s="63">
        <f t="shared" ref="E46" si="12">+E45/2</f>
        <v>27.9</v>
      </c>
      <c r="F46" s="63">
        <f>+F45/2</f>
        <v>15.25</v>
      </c>
      <c r="G46" s="63">
        <f>+G45/2</f>
        <v>25.5</v>
      </c>
      <c r="H46" s="63">
        <f>+H45/2</f>
        <v>16.75</v>
      </c>
    </row>
    <row r="47" spans="1:16">
      <c r="A47" s="141" t="s">
        <v>15</v>
      </c>
      <c r="B47" s="52" t="s">
        <v>61</v>
      </c>
      <c r="C47" s="62">
        <v>20.6</v>
      </c>
      <c r="D47" s="59">
        <v>15</v>
      </c>
      <c r="E47" s="59">
        <v>19.399999999999999</v>
      </c>
      <c r="F47" s="59">
        <v>18</v>
      </c>
      <c r="G47" s="59">
        <v>28.5</v>
      </c>
      <c r="H47" s="59">
        <v>16</v>
      </c>
    </row>
    <row r="48" spans="1:16">
      <c r="A48" s="142"/>
      <c r="B48" s="52" t="s">
        <v>62</v>
      </c>
      <c r="C48" s="62">
        <v>20.7</v>
      </c>
      <c r="D48" s="59">
        <v>18</v>
      </c>
      <c r="E48" s="59">
        <v>20.5</v>
      </c>
      <c r="F48" s="59">
        <v>11</v>
      </c>
      <c r="G48" s="59">
        <v>26.4</v>
      </c>
      <c r="H48" s="59">
        <v>11</v>
      </c>
    </row>
    <row r="49" spans="1:8">
      <c r="A49" s="53"/>
      <c r="B49" s="54" t="s">
        <v>17</v>
      </c>
      <c r="C49" s="62">
        <f t="shared" ref="C49:H49" si="13">+C47+C48</f>
        <v>41.3</v>
      </c>
      <c r="D49" s="62">
        <f t="shared" si="13"/>
        <v>33</v>
      </c>
      <c r="E49" s="62">
        <f t="shared" si="13"/>
        <v>39.9</v>
      </c>
      <c r="F49" s="62">
        <f t="shared" si="13"/>
        <v>29</v>
      </c>
      <c r="G49" s="62">
        <f t="shared" si="13"/>
        <v>54.9</v>
      </c>
      <c r="H49" s="62">
        <f t="shared" si="13"/>
        <v>27</v>
      </c>
    </row>
    <row r="50" spans="1:8">
      <c r="A50" s="53"/>
      <c r="B50" s="54" t="s">
        <v>18</v>
      </c>
      <c r="C50" s="63">
        <f t="shared" ref="C50:H50" si="14">+C49/2</f>
        <v>20.65</v>
      </c>
      <c r="D50" s="63">
        <f t="shared" si="14"/>
        <v>16.5</v>
      </c>
      <c r="E50" s="63">
        <f t="shared" si="14"/>
        <v>19.95</v>
      </c>
      <c r="F50" s="63">
        <f t="shared" si="14"/>
        <v>14.5</v>
      </c>
      <c r="G50" s="63">
        <f t="shared" si="14"/>
        <v>27.45</v>
      </c>
      <c r="H50" s="63">
        <f t="shared" si="14"/>
        <v>13.5</v>
      </c>
    </row>
    <row r="51" spans="1:8">
      <c r="A51" s="29" t="s">
        <v>8</v>
      </c>
      <c r="B51" s="42" t="s">
        <v>48</v>
      </c>
      <c r="C51" s="62">
        <v>20.100000000000001</v>
      </c>
      <c r="D51" s="59">
        <v>15</v>
      </c>
      <c r="E51" s="59">
        <v>21.3</v>
      </c>
      <c r="F51" s="59">
        <v>15.5</v>
      </c>
      <c r="G51" s="59">
        <v>29.2</v>
      </c>
      <c r="H51" s="59">
        <v>15.5</v>
      </c>
    </row>
    <row r="52" spans="1:8">
      <c r="A52" s="146"/>
      <c r="B52" s="43" t="s">
        <v>17</v>
      </c>
      <c r="C52" s="59">
        <f>+C51</f>
        <v>20.100000000000001</v>
      </c>
      <c r="D52" s="59">
        <f t="shared" ref="D52:H52" si="15">+D51</f>
        <v>15</v>
      </c>
      <c r="E52" s="59">
        <f t="shared" si="15"/>
        <v>21.3</v>
      </c>
      <c r="F52" s="59">
        <f t="shared" si="15"/>
        <v>15.5</v>
      </c>
      <c r="G52" s="59">
        <f t="shared" si="15"/>
        <v>29.2</v>
      </c>
      <c r="H52" s="59">
        <f t="shared" si="15"/>
        <v>15.5</v>
      </c>
    </row>
    <row r="53" spans="1:8">
      <c r="A53" s="147"/>
      <c r="B53" s="43" t="s">
        <v>18</v>
      </c>
      <c r="C53" s="63">
        <f>+C52/1</f>
        <v>20.100000000000001</v>
      </c>
      <c r="D53" s="63">
        <f t="shared" ref="D53:F53" si="16">+D52/1</f>
        <v>15</v>
      </c>
      <c r="E53" s="63">
        <f t="shared" si="16"/>
        <v>21.3</v>
      </c>
      <c r="F53" s="63">
        <f t="shared" si="16"/>
        <v>15.5</v>
      </c>
      <c r="G53" s="63">
        <f>+G52/1</f>
        <v>29.2</v>
      </c>
      <c r="H53" s="63">
        <f>+H52/1</f>
        <v>15.5</v>
      </c>
    </row>
    <row r="54" spans="1:8">
      <c r="A54" s="141" t="s">
        <v>10</v>
      </c>
      <c r="B54" s="46" t="s">
        <v>51</v>
      </c>
      <c r="C54" s="62">
        <v>21.9</v>
      </c>
      <c r="D54" s="59">
        <v>6</v>
      </c>
      <c r="E54" s="59">
        <v>21.1</v>
      </c>
      <c r="F54" s="59">
        <v>13.5</v>
      </c>
      <c r="G54" s="59">
        <v>20</v>
      </c>
      <c r="H54" s="59">
        <v>14</v>
      </c>
    </row>
    <row r="55" spans="1:8">
      <c r="A55" s="148"/>
      <c r="B55" s="46" t="s">
        <v>52</v>
      </c>
      <c r="C55" s="62">
        <v>19.3</v>
      </c>
      <c r="D55" s="59">
        <v>13</v>
      </c>
      <c r="E55" s="59">
        <v>18.899999999999999</v>
      </c>
      <c r="F55" s="59">
        <v>16</v>
      </c>
      <c r="G55" s="59">
        <v>21.2</v>
      </c>
      <c r="H55" s="59">
        <v>10</v>
      </c>
    </row>
    <row r="56" spans="1:8">
      <c r="A56" s="142"/>
      <c r="B56" s="46" t="s">
        <v>53</v>
      </c>
      <c r="C56" s="62">
        <v>19.399999999999999</v>
      </c>
      <c r="D56" s="59">
        <v>13.5</v>
      </c>
      <c r="E56" s="59">
        <v>25.7</v>
      </c>
      <c r="F56" s="59">
        <v>17</v>
      </c>
      <c r="G56" s="59">
        <v>23</v>
      </c>
      <c r="H56" s="59">
        <v>16</v>
      </c>
    </row>
    <row r="57" spans="1:8">
      <c r="A57" s="146"/>
      <c r="B57" s="47" t="s">
        <v>17</v>
      </c>
      <c r="C57" s="62">
        <f t="shared" ref="C57:H57" si="17">+C54+C55+C56</f>
        <v>60.6</v>
      </c>
      <c r="D57" s="62">
        <f t="shared" si="17"/>
        <v>32.5</v>
      </c>
      <c r="E57" s="62">
        <f t="shared" si="17"/>
        <v>65.7</v>
      </c>
      <c r="F57" s="62">
        <f t="shared" si="17"/>
        <v>46.5</v>
      </c>
      <c r="G57" s="62">
        <f t="shared" si="17"/>
        <v>64.2</v>
      </c>
      <c r="H57" s="62">
        <f t="shared" si="17"/>
        <v>40</v>
      </c>
    </row>
    <row r="58" spans="1:8">
      <c r="A58" s="147"/>
      <c r="B58" s="48" t="s">
        <v>18</v>
      </c>
      <c r="C58" s="63">
        <f t="shared" ref="C58:H58" si="18">+C57/3</f>
        <v>20.2</v>
      </c>
      <c r="D58" s="64">
        <f t="shared" si="18"/>
        <v>10.833333333333334</v>
      </c>
      <c r="E58" s="63">
        <f t="shared" si="18"/>
        <v>21.900000000000002</v>
      </c>
      <c r="F58" s="63">
        <f t="shared" si="18"/>
        <v>15.5</v>
      </c>
      <c r="G58" s="63">
        <f t="shared" si="18"/>
        <v>21.400000000000002</v>
      </c>
      <c r="H58" s="63">
        <f t="shared" si="18"/>
        <v>13.333333333333334</v>
      </c>
    </row>
    <row r="59" spans="1:8">
      <c r="A59" s="137" t="s">
        <v>77</v>
      </c>
      <c r="B59" s="138"/>
      <c r="C59" s="68">
        <v>25</v>
      </c>
      <c r="D59" s="55"/>
      <c r="E59" s="69">
        <v>25</v>
      </c>
      <c r="F59" s="58"/>
      <c r="G59" s="68">
        <v>25</v>
      </c>
      <c r="H59" s="55"/>
    </row>
  </sheetData>
  <mergeCells count="25">
    <mergeCell ref="K29:M29"/>
    <mergeCell ref="A59:B59"/>
    <mergeCell ref="A20:A21"/>
    <mergeCell ref="A22:A23"/>
    <mergeCell ref="A39:A40"/>
    <mergeCell ref="A34:A36"/>
    <mergeCell ref="A47:A48"/>
    <mergeCell ref="A52:A53"/>
    <mergeCell ref="A24:A25"/>
    <mergeCell ref="A26:A27"/>
    <mergeCell ref="A54:A56"/>
    <mergeCell ref="A57:A58"/>
    <mergeCell ref="A43:A44"/>
    <mergeCell ref="A28:A31"/>
    <mergeCell ref="A32:A33"/>
    <mergeCell ref="A13:A17"/>
    <mergeCell ref="A18:A19"/>
    <mergeCell ref="A6:A10"/>
    <mergeCell ref="A11:A12"/>
    <mergeCell ref="A2:H2"/>
    <mergeCell ref="A3:H3"/>
    <mergeCell ref="A4:B4"/>
    <mergeCell ref="C4:D4"/>
    <mergeCell ref="E4:F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Finura de fibra MDO</vt:lpstr>
      <vt:lpstr>Graficos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Cesar</cp:lastModifiedBy>
  <dcterms:created xsi:type="dcterms:W3CDTF">2015-07-24T00:34:30Z</dcterms:created>
  <dcterms:modified xsi:type="dcterms:W3CDTF">2015-09-01T16:58:47Z</dcterms:modified>
</cp:coreProperties>
</file>